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105" yWindow="-15" windowWidth="11985" windowHeight="8640" activeTab="3"/>
  </bookViews>
  <sheets>
    <sheet name="data" sheetId="1" r:id="rId1"/>
    <sheet name="0" sheetId="11" r:id="rId2"/>
    <sheet name="1" sheetId="6" r:id="rId3"/>
    <sheet name="2" sheetId="14" r:id="rId4"/>
    <sheet name="3" sheetId="16" r:id="rId5"/>
    <sheet name="4" sheetId="18" r:id="rId6"/>
    <sheet name="5" sheetId="19" r:id="rId7"/>
    <sheet name="rozpočet" sheetId="15" r:id="rId8"/>
  </sheets>
  <calcPr calcId="125725"/>
</workbook>
</file>

<file path=xl/calcChain.xml><?xml version="1.0" encoding="utf-8"?>
<calcChain xmlns="http://schemas.openxmlformats.org/spreadsheetml/2006/main">
  <c r="F6" i="1"/>
  <c r="O6"/>
  <c r="I6"/>
  <c r="O23"/>
  <c r="O22"/>
  <c r="I23"/>
  <c r="I22"/>
  <c r="I21"/>
  <c r="I20"/>
  <c r="I19"/>
  <c r="F20"/>
  <c r="F21"/>
  <c r="F22"/>
  <c r="F23"/>
  <c r="F19"/>
  <c r="J6"/>
  <c r="K6" s="1"/>
  <c r="J20"/>
  <c r="L20" s="1"/>
  <c r="K20"/>
  <c r="J21"/>
  <c r="K21"/>
  <c r="J22"/>
  <c r="L22" s="1"/>
  <c r="K22"/>
  <c r="J23"/>
  <c r="K23"/>
  <c r="K19"/>
  <c r="J19"/>
  <c r="E104" i="11"/>
  <c r="E103"/>
  <c r="E102" s="1"/>
  <c r="H102" s="1"/>
  <c r="F102"/>
  <c r="E100"/>
  <c r="E99"/>
  <c r="E98"/>
  <c r="E97"/>
  <c r="E96"/>
  <c r="D96"/>
  <c r="E95"/>
  <c r="D94"/>
  <c r="E94" s="1"/>
  <c r="E85" s="1"/>
  <c r="H85" s="1"/>
  <c r="E93"/>
  <c r="E92"/>
  <c r="E91"/>
  <c r="E90"/>
  <c r="E89"/>
  <c r="E88"/>
  <c r="E87"/>
  <c r="E86"/>
  <c r="G85"/>
  <c r="F85"/>
  <c r="E83"/>
  <c r="E82" s="1"/>
  <c r="H82" s="1"/>
  <c r="E80"/>
  <c r="E79"/>
  <c r="E78"/>
  <c r="E77"/>
  <c r="E76"/>
  <c r="E75"/>
  <c r="F74"/>
  <c r="E74"/>
  <c r="H74" s="1"/>
  <c r="E72"/>
  <c r="E71"/>
  <c r="E70"/>
  <c r="E69"/>
  <c r="E68" s="1"/>
  <c r="H68" s="1"/>
  <c r="F68"/>
  <c r="E66"/>
  <c r="H65"/>
  <c r="E65"/>
  <c r="E64" s="1"/>
  <c r="E62"/>
  <c r="E61"/>
  <c r="E60"/>
  <c r="E59"/>
  <c r="E58"/>
  <c r="G57"/>
  <c r="F57"/>
  <c r="E57"/>
  <c r="H57" s="1"/>
  <c r="E55"/>
  <c r="E54"/>
  <c r="E53"/>
  <c r="E52"/>
  <c r="E51"/>
  <c r="E50"/>
  <c r="E49"/>
  <c r="E48"/>
  <c r="E46" s="1"/>
  <c r="H46" s="1"/>
  <c r="E47"/>
  <c r="G46"/>
  <c r="F46"/>
  <c r="E44"/>
  <c r="E43"/>
  <c r="E42"/>
  <c r="E41"/>
  <c r="E40"/>
  <c r="E39"/>
  <c r="E38"/>
  <c r="E37"/>
  <c r="F36"/>
  <c r="E36"/>
  <c r="H36" s="1"/>
  <c r="E34"/>
  <c r="E33"/>
  <c r="E32"/>
  <c r="E31"/>
  <c r="E29" s="1"/>
  <c r="H29" s="1"/>
  <c r="E30"/>
  <c r="G29"/>
  <c r="F29"/>
  <c r="E27"/>
  <c r="E26"/>
  <c r="E25"/>
  <c r="E24"/>
  <c r="E23" s="1"/>
  <c r="H23" s="1"/>
  <c r="E21"/>
  <c r="E20"/>
  <c r="E19"/>
  <c r="E18"/>
  <c r="E17"/>
  <c r="E16"/>
  <c r="E15"/>
  <c r="E14"/>
  <c r="E13"/>
  <c r="E12"/>
  <c r="E11"/>
  <c r="E10"/>
  <c r="E9"/>
  <c r="E8"/>
  <c r="E7"/>
  <c r="E6"/>
  <c r="E5"/>
  <c r="E4"/>
  <c r="E3"/>
  <c r="G2"/>
  <c r="G125" s="1"/>
  <c r="F2"/>
  <c r="F125" s="1"/>
  <c r="J29" l="1"/>
  <c r="J46"/>
  <c r="J36"/>
  <c r="L19" i="1"/>
  <c r="L23"/>
  <c r="L21"/>
  <c r="L6"/>
  <c r="E2" i="11"/>
  <c r="H2" s="1"/>
  <c r="H125" s="1"/>
  <c r="B20" i="1"/>
  <c r="B21"/>
  <c r="B22"/>
  <c r="B23"/>
  <c r="B19"/>
  <c r="B9"/>
  <c r="B6"/>
  <c r="J2" i="11" l="1"/>
</calcChain>
</file>

<file path=xl/sharedStrings.xml><?xml version="1.0" encoding="utf-8"?>
<sst xmlns="http://schemas.openxmlformats.org/spreadsheetml/2006/main" count="682" uniqueCount="150">
  <si>
    <t>CCTVPV</t>
  </si>
  <si>
    <t xml:space="preserve">cctv </t>
  </si>
  <si>
    <t>NVR</t>
  </si>
  <si>
    <t>KLIENT</t>
  </si>
  <si>
    <t>TÍSŇOVÉ</t>
  </si>
  <si>
    <t>SLUŽ</t>
  </si>
  <si>
    <t>SVĚTLO</t>
  </si>
  <si>
    <t>POKOJ</t>
  </si>
  <si>
    <t>IR</t>
  </si>
  <si>
    <t>MG</t>
  </si>
  <si>
    <t xml:space="preserve">ÚSTŘEDNA </t>
  </si>
  <si>
    <t>KONCETRÁTOR</t>
  </si>
  <si>
    <t>ČETČKA</t>
  </si>
  <si>
    <t>DOCHZKA</t>
  </si>
  <si>
    <t>ČIDLO</t>
  </si>
  <si>
    <t>TLAČ</t>
  </si>
  <si>
    <t>REPRO</t>
  </si>
  <si>
    <t>ZÁSUVKA</t>
  </si>
  <si>
    <t>STA</t>
  </si>
  <si>
    <t>EPS</t>
  </si>
  <si>
    <t>sada</t>
  </si>
  <si>
    <t>Tablo EPS</t>
  </si>
  <si>
    <t>ks</t>
  </si>
  <si>
    <t>Softwarové tablo</t>
  </si>
  <si>
    <t>Požární informační tablo</t>
  </si>
  <si>
    <t>Kombinované požární čidlo</t>
  </si>
  <si>
    <t>Tlačítkový hlásič</t>
  </si>
  <si>
    <t>Ústředna EPS redundatní</t>
  </si>
  <si>
    <t>Tlačítkový hlásič venkovní</t>
  </si>
  <si>
    <t>Optická páteř</t>
  </si>
  <si>
    <t>Ovládání PBZ</t>
  </si>
  <si>
    <t>Magnetický stavěč dveří</t>
  </si>
  <si>
    <t>Evakuační rozhlas</t>
  </si>
  <si>
    <t>Detekce plynů</t>
  </si>
  <si>
    <t>Ústředna DP</t>
  </si>
  <si>
    <t>Čidlo zemního plynu</t>
  </si>
  <si>
    <t>Požární repoduktor EN 54</t>
  </si>
  <si>
    <t>Mikrofonní puty s volbou zón</t>
  </si>
  <si>
    <t>Ústředna evak. rozhlasu 42 zón</t>
  </si>
  <si>
    <t>EZS</t>
  </si>
  <si>
    <t>Ústředna EZS</t>
  </si>
  <si>
    <t>Ovladač EZS</t>
  </si>
  <si>
    <t>Čipový terminál pro doch.čipy</t>
  </si>
  <si>
    <t xml:space="preserve">Docházka </t>
  </si>
  <si>
    <t>Čipový docházkový terminál</t>
  </si>
  <si>
    <t>Pohybové prostorové čidlo</t>
  </si>
  <si>
    <t>Magnetický kontakt</t>
  </si>
  <si>
    <t>Docházkový software</t>
  </si>
  <si>
    <t>Připojení do graf.nadstavby</t>
  </si>
  <si>
    <t>VÝKAZ VÝMĚR</t>
  </si>
  <si>
    <t>CCTV</t>
  </si>
  <si>
    <t>IP kamera 2Mpx</t>
  </si>
  <si>
    <t xml:space="preserve">Venkovní kryt </t>
  </si>
  <si>
    <t>Záznamový server pro 48 kamer</t>
  </si>
  <si>
    <t>Monitory</t>
  </si>
  <si>
    <t xml:space="preserve">Nástěné držáky </t>
  </si>
  <si>
    <t>Požární videodetekce</t>
  </si>
  <si>
    <t>IP kamera videodetekce požáru</t>
  </si>
  <si>
    <t>Vyhodnocovací ústředna</t>
  </si>
  <si>
    <t>Napájecí zdroj 30 hodin provozu</t>
  </si>
  <si>
    <t>Dotykový All-in-one PC, 23"</t>
  </si>
  <si>
    <t xml:space="preserve">Server </t>
  </si>
  <si>
    <t>Software pro pracovní stanici</t>
  </si>
  <si>
    <t>Software pro server</t>
  </si>
  <si>
    <t>UPS stanice 800VA</t>
  </si>
  <si>
    <t>UPS server 1500VA RM</t>
  </si>
  <si>
    <t>Rack 19" 42U</t>
  </si>
  <si>
    <t>Strukturovaná kabeláž</t>
  </si>
  <si>
    <t>Zásuvka 2xRJ45, kat.5e</t>
  </si>
  <si>
    <t>Patch panel RJ45</t>
  </si>
  <si>
    <t>Optický patch panel</t>
  </si>
  <si>
    <t>Datová síť</t>
  </si>
  <si>
    <t>Datový switch PoE s Gb optickou páteří</t>
  </si>
  <si>
    <t>Datový switch PoE s optickou páteří</t>
  </si>
  <si>
    <t>Datový switch 24p s Gb optickou páteří</t>
  </si>
  <si>
    <t>Telefonní ústředna</t>
  </si>
  <si>
    <t>IP telefonní ústředna 4 linky ISDN/96 IP +8 analogových</t>
  </si>
  <si>
    <t xml:space="preserve">IP telefonní přístroj s víceřádkovým displejem </t>
  </si>
  <si>
    <t>Propojení na systém klient-sestra</t>
  </si>
  <si>
    <t>Tarifikační software</t>
  </si>
  <si>
    <t>Vchodové zvonkové telefonní tablo 6 tlačítek</t>
  </si>
  <si>
    <t>Propojení do obou výtahů</t>
  </si>
  <si>
    <t>Komunikační systém Klient-Sestra</t>
  </si>
  <si>
    <t>Nouzové táhlo</t>
  </si>
  <si>
    <t>Pneumatické tlačítko</t>
  </si>
  <si>
    <t xml:space="preserve">Pokojová stanice </t>
  </si>
  <si>
    <t>Klientská stanice s IP telefonem a ovládáním světla</t>
  </si>
  <si>
    <t>Ovládací modul</t>
  </si>
  <si>
    <t>Systémová zásuvka</t>
  </si>
  <si>
    <t>Pokojové světlo</t>
  </si>
  <si>
    <t>Služební terminál s displejem</t>
  </si>
  <si>
    <t>Ústředna systému</t>
  </si>
  <si>
    <t>Server systému</t>
  </si>
  <si>
    <t>Společná televizní anténa</t>
  </si>
  <si>
    <t>Zásuvka STA</t>
  </si>
  <si>
    <t>Propojení na telefoní ústřednu</t>
  </si>
  <si>
    <t>Software pro připojení EPS</t>
  </si>
  <si>
    <t>Připojení kamery videodetekce požáru</t>
  </si>
  <si>
    <t>Zesilovač STA</t>
  </si>
  <si>
    <t>Společné položky</t>
  </si>
  <si>
    <t>Trubkování</t>
  </si>
  <si>
    <t>Kabelování</t>
  </si>
  <si>
    <t>Instalace</t>
  </si>
  <si>
    <t>Kompletace</t>
  </si>
  <si>
    <t>Zprovoznění</t>
  </si>
  <si>
    <t xml:space="preserve">Zkoušky </t>
  </si>
  <si>
    <t>Zkušební provoz</t>
  </si>
  <si>
    <t>Školení obluhy</t>
  </si>
  <si>
    <t>Prováděcí dokumentace</t>
  </si>
  <si>
    <t>Provizoria</t>
  </si>
  <si>
    <t>Dokumentace skutečného provedení</t>
  </si>
  <si>
    <t xml:space="preserve">Zařízení staveniště </t>
  </si>
  <si>
    <t>Doprava</t>
  </si>
  <si>
    <t>Ostatní náklady</t>
  </si>
  <si>
    <t>Technická příprava</t>
  </si>
  <si>
    <t>Řízení stavby</t>
  </si>
  <si>
    <t>Čipy</t>
  </si>
  <si>
    <t>Rádiomodul, 10 kanálů</t>
  </si>
  <si>
    <t>Software</t>
  </si>
  <si>
    <t>Software pro připojení CCTV do nadstavby</t>
  </si>
  <si>
    <t>Software pro připojení EZS do nadstavby</t>
  </si>
  <si>
    <t>Software pro připojení EVAC do nadstavby</t>
  </si>
  <si>
    <t>Software pro připojení DP do nadstavby</t>
  </si>
  <si>
    <t>Připojení EPS do graf.nadstavby</t>
  </si>
  <si>
    <t>b1</t>
  </si>
  <si>
    <t>b2</t>
  </si>
  <si>
    <t>c1</t>
  </si>
  <si>
    <t>c2</t>
  </si>
  <si>
    <t>a1</t>
  </si>
  <si>
    <t>a2</t>
  </si>
  <si>
    <t>Celková cena bez DPH za objekt</t>
  </si>
  <si>
    <t>D1</t>
  </si>
  <si>
    <t>d2</t>
  </si>
  <si>
    <t>cd1</t>
  </si>
  <si>
    <t>cd2</t>
  </si>
  <si>
    <t>A</t>
  </si>
  <si>
    <t>B</t>
  </si>
  <si>
    <t>C</t>
  </si>
  <si>
    <t>D</t>
  </si>
  <si>
    <t>ROZPOČET</t>
  </si>
  <si>
    <t>SO 01   F1.6. ELEKTROINSTALACE - SLABOPROUD</t>
  </si>
  <si>
    <t xml:space="preserve">Celková cena bez DPH </t>
  </si>
  <si>
    <t>SO 02   F3.6. ELEKTROINSTALACE - SLABOPROUD</t>
  </si>
  <si>
    <t>SO 03   F4.6. ELEKTROINSTALACE - SLABOPROUD</t>
  </si>
  <si>
    <t>SO 03   F5.6. ELEKTROINSTALACE - SLABOPROUD</t>
  </si>
  <si>
    <t>SO 03   F6.6. ELEKTROINSTALACE - SLABOPROUD</t>
  </si>
  <si>
    <t>SO 04   F5.6. ELEKTROINSTALACE - SLABOPROUD</t>
  </si>
  <si>
    <t>SO 05   F6.6. ELEKTROINSTALACE - SLABOPROUD</t>
  </si>
  <si>
    <t>Magnetické zámky</t>
  </si>
  <si>
    <t>Elektromagnetický zámek</t>
  </si>
</sst>
</file>

<file path=xl/styles.xml><?xml version="1.0" encoding="utf-8"?>
<styleSheet xmlns="http://schemas.openxmlformats.org/spreadsheetml/2006/main">
  <numFmts count="2">
    <numFmt numFmtId="44" formatCode="_-* #,##0.00\ &quot;Kč&quot;_-;\-* #,##0.00\ &quot;Kč&quot;_-;_-* &quot;-&quot;??\ &quot;Kč&quot;_-;_-@_-"/>
    <numFmt numFmtId="164" formatCode="_-* #,##0\ [$Kč-405]_-;\-* #,##0\ [$Kč-405]_-;_-* &quot;-&quot;??\ [$Kč-405]_-;_-@_-"/>
  </numFmts>
  <fonts count="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3" fontId="0" fillId="0" borderId="0" xfId="1" applyNumberFormat="1" applyFont="1"/>
    <xf numFmtId="3" fontId="0" fillId="0" borderId="0" xfId="1" applyNumberFormat="1" applyFont="1" applyBorder="1"/>
    <xf numFmtId="3" fontId="0" fillId="0" borderId="0" xfId="0" applyNumberFormat="1"/>
    <xf numFmtId="3" fontId="0" fillId="0" borderId="0" xfId="0" applyNumberFormat="1" applyBorder="1"/>
    <xf numFmtId="0" fontId="2" fillId="2" borderId="0" xfId="0" applyFont="1" applyFill="1"/>
    <xf numFmtId="0" fontId="0" fillId="2" borderId="0" xfId="0" applyFill="1"/>
    <xf numFmtId="3" fontId="0" fillId="2" borderId="0" xfId="1" applyNumberFormat="1" applyFont="1" applyFill="1"/>
    <xf numFmtId="3" fontId="0" fillId="2" borderId="0" xfId="0" applyNumberFormat="1" applyFill="1"/>
    <xf numFmtId="0" fontId="0" fillId="0" borderId="0" xfId="0" applyAlignment="1">
      <alignment horizontal="right"/>
    </xf>
    <xf numFmtId="3" fontId="2" fillId="0" borderId="0" xfId="1" applyNumberFormat="1" applyFont="1"/>
    <xf numFmtId="3" fontId="2" fillId="0" borderId="0" xfId="0" applyNumberFormat="1" applyFont="1"/>
    <xf numFmtId="0" fontId="0" fillId="2" borderId="0" xfId="0" applyFill="1" applyAlignment="1">
      <alignment horizontal="right"/>
    </xf>
    <xf numFmtId="0" fontId="0" fillId="0" borderId="0" xfId="0" applyFill="1"/>
    <xf numFmtId="0" fontId="0" fillId="0" borderId="0" xfId="0" applyFont="1" applyFill="1"/>
    <xf numFmtId="0" fontId="0" fillId="0" borderId="0" xfId="0" applyFont="1"/>
    <xf numFmtId="164" fontId="0" fillId="0" borderId="0" xfId="0" applyNumberFormat="1"/>
  </cellXfs>
  <cellStyles count="2">
    <cellStyle name="měny" xfId="1" builtinId="4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32"/>
  <sheetViews>
    <sheetView workbookViewId="0">
      <selection activeCell="F20" sqref="F20"/>
    </sheetView>
  </sheetViews>
  <sheetFormatPr defaultRowHeight="15"/>
  <sheetData>
    <row r="2" spans="1:15">
      <c r="A2" t="s">
        <v>1</v>
      </c>
      <c r="B2">
        <v>40</v>
      </c>
      <c r="C2">
        <v>16</v>
      </c>
      <c r="F2">
        <v>10</v>
      </c>
      <c r="I2">
        <v>20</v>
      </c>
      <c r="L2">
        <v>14</v>
      </c>
      <c r="O2">
        <v>7</v>
      </c>
    </row>
    <row r="3" spans="1:15">
      <c r="A3" t="s">
        <v>0</v>
      </c>
      <c r="B3">
        <v>8</v>
      </c>
      <c r="F3">
        <v>4</v>
      </c>
      <c r="I3">
        <v>5</v>
      </c>
      <c r="L3">
        <v>3</v>
      </c>
      <c r="O3">
        <v>3</v>
      </c>
    </row>
    <row r="4" spans="1:15">
      <c r="A4" t="s">
        <v>2</v>
      </c>
      <c r="B4">
        <v>1</v>
      </c>
    </row>
    <row r="5" spans="1:15">
      <c r="F5" s="13" t="s">
        <v>135</v>
      </c>
      <c r="I5" s="13" t="s">
        <v>136</v>
      </c>
      <c r="L5" s="13" t="s">
        <v>137</v>
      </c>
      <c r="O5" s="13" t="s">
        <v>138</v>
      </c>
    </row>
    <row r="6" spans="1:15">
      <c r="A6" t="s">
        <v>3</v>
      </c>
      <c r="B6">
        <f>SUM(E6:I6)</f>
        <v>84</v>
      </c>
      <c r="E6">
        <v>9</v>
      </c>
      <c r="F6" s="7">
        <f>SUM(D6:E6)</f>
        <v>9</v>
      </c>
      <c r="G6">
        <v>17</v>
      </c>
      <c r="H6">
        <v>16</v>
      </c>
      <c r="I6" s="7">
        <f>SUM(G6:H6)</f>
        <v>33</v>
      </c>
      <c r="J6">
        <f>+J8-M6</f>
        <v>15</v>
      </c>
      <c r="K6">
        <f>+J6-N6</f>
        <v>8</v>
      </c>
      <c r="L6" s="7">
        <f>SUM(J6:K6)</f>
        <v>23</v>
      </c>
      <c r="M6">
        <v>7</v>
      </c>
      <c r="N6">
        <v>7</v>
      </c>
      <c r="O6" s="7">
        <f>SUM(M6:N6)</f>
        <v>14</v>
      </c>
    </row>
    <row r="7" spans="1:15">
      <c r="A7" t="s">
        <v>6</v>
      </c>
      <c r="B7">
        <v>87</v>
      </c>
    </row>
    <row r="8" spans="1:15">
      <c r="A8" t="s">
        <v>7</v>
      </c>
      <c r="B8">
        <v>87</v>
      </c>
      <c r="J8">
        <v>22</v>
      </c>
      <c r="K8">
        <v>23</v>
      </c>
    </row>
    <row r="9" spans="1:15">
      <c r="A9" t="s">
        <v>4</v>
      </c>
      <c r="B9">
        <f>85*2+90</f>
        <v>260</v>
      </c>
    </row>
    <row r="10" spans="1:15">
      <c r="A10" t="s">
        <v>5</v>
      </c>
      <c r="B10">
        <v>5</v>
      </c>
    </row>
    <row r="12" spans="1:15">
      <c r="A12" t="s">
        <v>8</v>
      </c>
      <c r="B12">
        <v>6</v>
      </c>
    </row>
    <row r="13" spans="1:15">
      <c r="A13" t="s">
        <v>9</v>
      </c>
      <c r="B13">
        <v>10</v>
      </c>
    </row>
    <row r="14" spans="1:15">
      <c r="A14" t="s">
        <v>10</v>
      </c>
      <c r="B14">
        <v>1</v>
      </c>
    </row>
    <row r="15" spans="1:15">
      <c r="A15" t="s">
        <v>11</v>
      </c>
      <c r="B15">
        <v>1</v>
      </c>
    </row>
    <row r="16" spans="1:15">
      <c r="A16" t="s">
        <v>12</v>
      </c>
      <c r="B16">
        <v>24</v>
      </c>
    </row>
    <row r="17" spans="1:15">
      <c r="A17" t="s">
        <v>13</v>
      </c>
      <c r="B17">
        <v>1</v>
      </c>
    </row>
    <row r="18" spans="1:15">
      <c r="D18" s="10" t="s">
        <v>128</v>
      </c>
      <c r="E18" s="10" t="s">
        <v>129</v>
      </c>
      <c r="F18" s="13" t="s">
        <v>135</v>
      </c>
      <c r="G18" s="10" t="s">
        <v>124</v>
      </c>
      <c r="H18" s="10" t="s">
        <v>125</v>
      </c>
      <c r="I18" s="13" t="s">
        <v>136</v>
      </c>
      <c r="J18" s="10" t="s">
        <v>126</v>
      </c>
      <c r="K18" s="10" t="s">
        <v>127</v>
      </c>
      <c r="L18" s="13" t="s">
        <v>137</v>
      </c>
      <c r="M18" s="10" t="s">
        <v>131</v>
      </c>
      <c r="N18" s="10" t="s">
        <v>132</v>
      </c>
      <c r="O18" s="13" t="s">
        <v>138</v>
      </c>
    </row>
    <row r="19" spans="1:15">
      <c r="A19" t="s">
        <v>14</v>
      </c>
      <c r="B19">
        <f>SUM(E19:I19)</f>
        <v>283</v>
      </c>
      <c r="D19">
        <v>59</v>
      </c>
      <c r="E19">
        <v>28</v>
      </c>
      <c r="F19" s="7">
        <f>SUM(D19:E19)</f>
        <v>87</v>
      </c>
      <c r="G19">
        <v>40</v>
      </c>
      <c r="H19">
        <v>44</v>
      </c>
      <c r="I19" s="7">
        <f>SUM(G19:H19)</f>
        <v>84</v>
      </c>
      <c r="J19">
        <f t="shared" ref="J19:K23" si="0">+J28-M19</f>
        <v>27</v>
      </c>
      <c r="K19">
        <f t="shared" si="0"/>
        <v>31</v>
      </c>
      <c r="L19" s="7">
        <f>SUM(J19:K19)</f>
        <v>58</v>
      </c>
      <c r="M19">
        <v>9</v>
      </c>
      <c r="N19">
        <v>10</v>
      </c>
      <c r="O19" s="7">
        <v>24</v>
      </c>
    </row>
    <row r="20" spans="1:15">
      <c r="A20" t="s">
        <v>15</v>
      </c>
      <c r="B20">
        <f>SUM(E20:I20)</f>
        <v>51</v>
      </c>
      <c r="D20">
        <v>13</v>
      </c>
      <c r="E20">
        <v>5</v>
      </c>
      <c r="F20" s="7">
        <f t="shared" ref="F20:F23" si="1">SUM(D20:E20)</f>
        <v>18</v>
      </c>
      <c r="G20">
        <v>8</v>
      </c>
      <c r="H20">
        <v>6</v>
      </c>
      <c r="I20" s="7">
        <f t="shared" ref="I20:I23" si="2">SUM(G20:H20)</f>
        <v>14</v>
      </c>
      <c r="J20">
        <f t="shared" si="0"/>
        <v>7</v>
      </c>
      <c r="K20">
        <f t="shared" si="0"/>
        <v>6</v>
      </c>
      <c r="L20" s="7">
        <f t="shared" ref="L20:L23" si="3">SUM(J20:K20)</f>
        <v>13</v>
      </c>
      <c r="M20">
        <v>1</v>
      </c>
      <c r="N20">
        <v>1</v>
      </c>
      <c r="O20" s="7">
        <v>4</v>
      </c>
    </row>
    <row r="21" spans="1:15">
      <c r="A21" t="s">
        <v>16</v>
      </c>
      <c r="B21">
        <f>SUM(E21:I21)</f>
        <v>374</v>
      </c>
      <c r="D21">
        <v>42</v>
      </c>
      <c r="E21">
        <v>44</v>
      </c>
      <c r="F21" s="7">
        <f t="shared" si="1"/>
        <v>86</v>
      </c>
      <c r="G21">
        <v>58</v>
      </c>
      <c r="H21">
        <v>64</v>
      </c>
      <c r="I21" s="7">
        <f t="shared" si="2"/>
        <v>122</v>
      </c>
      <c r="J21">
        <f t="shared" si="0"/>
        <v>43</v>
      </c>
      <c r="K21">
        <f t="shared" si="0"/>
        <v>49</v>
      </c>
      <c r="L21" s="7">
        <f t="shared" si="3"/>
        <v>92</v>
      </c>
      <c r="M21">
        <v>19</v>
      </c>
      <c r="N21">
        <v>19</v>
      </c>
      <c r="O21" s="7">
        <v>40</v>
      </c>
    </row>
    <row r="22" spans="1:15">
      <c r="A22" t="s">
        <v>17</v>
      </c>
      <c r="B22">
        <f>SUM(E22:I22)</f>
        <v>237</v>
      </c>
      <c r="D22">
        <v>33</v>
      </c>
      <c r="E22">
        <v>40</v>
      </c>
      <c r="F22" s="7">
        <f t="shared" si="1"/>
        <v>73</v>
      </c>
      <c r="G22">
        <v>33</v>
      </c>
      <c r="H22">
        <v>29</v>
      </c>
      <c r="I22" s="7">
        <f t="shared" si="2"/>
        <v>62</v>
      </c>
      <c r="J22">
        <f t="shared" si="0"/>
        <v>22</v>
      </c>
      <c r="K22">
        <f t="shared" si="0"/>
        <v>31</v>
      </c>
      <c r="L22" s="7">
        <f t="shared" si="3"/>
        <v>53</v>
      </c>
      <c r="M22">
        <v>7</v>
      </c>
      <c r="N22">
        <v>7</v>
      </c>
      <c r="O22" s="7">
        <f t="shared" ref="O22:O23" si="4">SUM(M22:N22)</f>
        <v>14</v>
      </c>
    </row>
    <row r="23" spans="1:15">
      <c r="A23" t="s">
        <v>18</v>
      </c>
      <c r="B23">
        <f>SUM(E23:I23)</f>
        <v>99</v>
      </c>
      <c r="D23">
        <v>3</v>
      </c>
      <c r="E23">
        <v>9</v>
      </c>
      <c r="F23" s="7">
        <f t="shared" si="1"/>
        <v>12</v>
      </c>
      <c r="G23">
        <v>17</v>
      </c>
      <c r="H23">
        <v>22</v>
      </c>
      <c r="I23" s="7">
        <f t="shared" si="2"/>
        <v>39</v>
      </c>
      <c r="J23">
        <f t="shared" si="0"/>
        <v>16</v>
      </c>
      <c r="K23">
        <f t="shared" si="0"/>
        <v>25</v>
      </c>
      <c r="L23" s="7">
        <f t="shared" si="3"/>
        <v>41</v>
      </c>
      <c r="M23">
        <v>7</v>
      </c>
      <c r="N23">
        <v>7</v>
      </c>
      <c r="O23" s="7">
        <f t="shared" si="4"/>
        <v>14</v>
      </c>
    </row>
    <row r="27" spans="1:15">
      <c r="J27" s="10" t="s">
        <v>133</v>
      </c>
      <c r="K27" s="10" t="s">
        <v>134</v>
      </c>
      <c r="L27" s="10"/>
    </row>
    <row r="28" spans="1:15">
      <c r="J28">
        <v>36</v>
      </c>
      <c r="K28">
        <v>41</v>
      </c>
    </row>
    <row r="29" spans="1:15">
      <c r="J29">
        <v>8</v>
      </c>
      <c r="K29">
        <v>7</v>
      </c>
    </row>
    <row r="30" spans="1:15">
      <c r="J30">
        <v>62</v>
      </c>
      <c r="K30">
        <v>68</v>
      </c>
    </row>
    <row r="31" spans="1:15">
      <c r="J31">
        <v>29</v>
      </c>
      <c r="K31">
        <v>38</v>
      </c>
    </row>
    <row r="32" spans="1:15">
      <c r="J32">
        <v>23</v>
      </c>
      <c r="K32">
        <v>32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25"/>
  <sheetViews>
    <sheetView workbookViewId="0">
      <selection activeCell="F19" sqref="F18:F19"/>
    </sheetView>
  </sheetViews>
  <sheetFormatPr defaultRowHeight="15"/>
  <cols>
    <col min="1" max="1" width="52.7109375" customWidth="1"/>
    <col min="4" max="4" width="14.140625" style="2" bestFit="1" customWidth="1"/>
    <col min="5" max="7" width="10.5703125" style="4" bestFit="1" customWidth="1"/>
    <col min="8" max="8" width="11.85546875" customWidth="1"/>
  </cols>
  <sheetData>
    <row r="1" spans="1:10">
      <c r="A1" t="s">
        <v>49</v>
      </c>
    </row>
    <row r="2" spans="1:10">
      <c r="A2" s="6" t="s">
        <v>19</v>
      </c>
      <c r="B2" s="7"/>
      <c r="C2" s="7"/>
      <c r="D2" s="8"/>
      <c r="E2" s="9">
        <f>SUM(E3:E21)</f>
        <v>3643500</v>
      </c>
      <c r="F2" s="9">
        <f>+(SUM(B3:B21)*10+20*100)*(150)</f>
        <v>883500</v>
      </c>
      <c r="G2" s="9">
        <f>SUM(B3:B21)*800</f>
        <v>311200</v>
      </c>
      <c r="H2" s="9">
        <f>SUM(E2:G2)</f>
        <v>4838200</v>
      </c>
      <c r="J2" s="4" t="e">
        <f>+'1'!#REF!+'2'!#REF!</f>
        <v>#REF!</v>
      </c>
    </row>
    <row r="3" spans="1:10">
      <c r="A3" t="s">
        <v>27</v>
      </c>
      <c r="B3">
        <v>4</v>
      </c>
      <c r="C3" t="s">
        <v>20</v>
      </c>
      <c r="D3" s="2">
        <v>50000</v>
      </c>
      <c r="E3" s="4">
        <f>+B3*D3</f>
        <v>200000</v>
      </c>
    </row>
    <row r="4" spans="1:10">
      <c r="A4" t="s">
        <v>21</v>
      </c>
      <c r="B4">
        <v>4</v>
      </c>
      <c r="C4" t="s">
        <v>22</v>
      </c>
      <c r="D4" s="2">
        <v>30000</v>
      </c>
      <c r="E4" s="4">
        <f t="shared" ref="E4:E14" si="0">+B4*D4</f>
        <v>120000</v>
      </c>
    </row>
    <row r="5" spans="1:10">
      <c r="A5" t="s">
        <v>23</v>
      </c>
      <c r="B5">
        <v>1</v>
      </c>
      <c r="C5" t="s">
        <v>22</v>
      </c>
      <c r="D5" s="2">
        <v>30000</v>
      </c>
      <c r="E5" s="4">
        <f t="shared" si="0"/>
        <v>30000</v>
      </c>
    </row>
    <row r="6" spans="1:10">
      <c r="A6" t="s">
        <v>24</v>
      </c>
      <c r="B6">
        <v>3</v>
      </c>
      <c r="C6" t="s">
        <v>22</v>
      </c>
      <c r="D6" s="2">
        <v>10000</v>
      </c>
      <c r="E6" s="4">
        <f t="shared" si="0"/>
        <v>30000</v>
      </c>
    </row>
    <row r="7" spans="1:10">
      <c r="A7" t="s">
        <v>25</v>
      </c>
      <c r="B7">
        <v>269</v>
      </c>
      <c r="C7" t="s">
        <v>22</v>
      </c>
      <c r="D7" s="2">
        <v>2500</v>
      </c>
      <c r="E7" s="4">
        <f t="shared" si="0"/>
        <v>672500</v>
      </c>
    </row>
    <row r="8" spans="1:10">
      <c r="A8" t="s">
        <v>26</v>
      </c>
      <c r="B8">
        <v>45</v>
      </c>
      <c r="C8" t="s">
        <v>22</v>
      </c>
      <c r="D8" s="2">
        <v>3000</v>
      </c>
      <c r="E8" s="4">
        <f t="shared" si="0"/>
        <v>135000</v>
      </c>
    </row>
    <row r="9" spans="1:10">
      <c r="A9" t="s">
        <v>28</v>
      </c>
      <c r="B9">
        <v>8</v>
      </c>
      <c r="C9" t="s">
        <v>22</v>
      </c>
      <c r="D9" s="2">
        <v>6000</v>
      </c>
      <c r="E9" s="4">
        <f t="shared" si="0"/>
        <v>48000</v>
      </c>
    </row>
    <row r="10" spans="1:10">
      <c r="A10" t="s">
        <v>97</v>
      </c>
      <c r="B10">
        <v>8</v>
      </c>
      <c r="C10" t="s">
        <v>20</v>
      </c>
      <c r="D10" s="2">
        <v>3000</v>
      </c>
      <c r="E10" s="4">
        <f t="shared" si="0"/>
        <v>24000</v>
      </c>
    </row>
    <row r="11" spans="1:10">
      <c r="A11" t="s">
        <v>31</v>
      </c>
      <c r="B11">
        <v>24</v>
      </c>
      <c r="C11" t="s">
        <v>20</v>
      </c>
      <c r="D11" s="2">
        <v>5000</v>
      </c>
      <c r="E11" s="4">
        <f t="shared" si="0"/>
        <v>120000</v>
      </c>
    </row>
    <row r="12" spans="1:10">
      <c r="A12" t="s">
        <v>29</v>
      </c>
      <c r="B12">
        <v>1</v>
      </c>
      <c r="C12" t="s">
        <v>20</v>
      </c>
      <c r="D12" s="2">
        <v>6000</v>
      </c>
      <c r="E12" s="4">
        <f t="shared" si="0"/>
        <v>6000</v>
      </c>
    </row>
    <row r="13" spans="1:10">
      <c r="A13" t="s">
        <v>30</v>
      </c>
      <c r="B13">
        <v>1</v>
      </c>
      <c r="C13" t="s">
        <v>20</v>
      </c>
      <c r="D13" s="2">
        <v>20000</v>
      </c>
      <c r="E13" s="4">
        <f t="shared" si="0"/>
        <v>20000</v>
      </c>
    </row>
    <row r="14" spans="1:10">
      <c r="A14" t="s">
        <v>123</v>
      </c>
      <c r="B14">
        <v>1</v>
      </c>
      <c r="C14" t="s">
        <v>20</v>
      </c>
      <c r="D14" s="3">
        <v>20000</v>
      </c>
      <c r="E14" s="5">
        <f t="shared" si="0"/>
        <v>20000</v>
      </c>
    </row>
    <row r="15" spans="1:10">
      <c r="A15" t="s">
        <v>61</v>
      </c>
      <c r="B15">
        <v>1</v>
      </c>
      <c r="C15" t="s">
        <v>22</v>
      </c>
      <c r="D15" s="2">
        <v>40000</v>
      </c>
      <c r="E15" s="5">
        <f>+B15*D15</f>
        <v>40000</v>
      </c>
    </row>
    <row r="16" spans="1:10">
      <c r="A16" t="s">
        <v>60</v>
      </c>
      <c r="B16">
        <v>6</v>
      </c>
      <c r="C16" t="s">
        <v>22</v>
      </c>
      <c r="D16" s="2">
        <v>30000</v>
      </c>
      <c r="E16" s="5">
        <f>+B16*D16</f>
        <v>180000</v>
      </c>
    </row>
    <row r="17" spans="1:10">
      <c r="A17" t="s">
        <v>63</v>
      </c>
      <c r="B17">
        <v>1</v>
      </c>
      <c r="C17" t="s">
        <v>20</v>
      </c>
      <c r="D17" s="2">
        <v>390000</v>
      </c>
      <c r="E17" s="5">
        <f>+B17*D17</f>
        <v>390000</v>
      </c>
    </row>
    <row r="18" spans="1:10">
      <c r="A18" t="s">
        <v>62</v>
      </c>
      <c r="B18">
        <v>6</v>
      </c>
      <c r="C18" t="s">
        <v>20</v>
      </c>
      <c r="D18" s="2">
        <v>260000</v>
      </c>
      <c r="E18" s="5">
        <f>+B18*D18</f>
        <v>1560000</v>
      </c>
    </row>
    <row r="19" spans="1:10">
      <c r="A19" t="s">
        <v>96</v>
      </c>
      <c r="B19">
        <v>1</v>
      </c>
      <c r="C19" t="s">
        <v>20</v>
      </c>
      <c r="D19" s="2">
        <v>10000</v>
      </c>
      <c r="E19" s="5">
        <f>+B19*D19</f>
        <v>10000</v>
      </c>
    </row>
    <row r="20" spans="1:10">
      <c r="A20" t="s">
        <v>65</v>
      </c>
      <c r="B20">
        <v>1</v>
      </c>
      <c r="C20" t="s">
        <v>22</v>
      </c>
      <c r="D20" s="2">
        <v>18000</v>
      </c>
      <c r="E20" s="5">
        <f t="shared" ref="E20:E21" si="1">+B20*D20</f>
        <v>18000</v>
      </c>
    </row>
    <row r="21" spans="1:10">
      <c r="A21" t="s">
        <v>64</v>
      </c>
      <c r="B21">
        <v>4</v>
      </c>
      <c r="C21" t="s">
        <v>22</v>
      </c>
      <c r="D21" s="2">
        <v>5000</v>
      </c>
      <c r="E21" s="5">
        <f t="shared" si="1"/>
        <v>20000</v>
      </c>
    </row>
    <row r="22" spans="1:10">
      <c r="D22" s="3"/>
      <c r="E22" s="5"/>
    </row>
    <row r="23" spans="1:10">
      <c r="A23" s="6" t="s">
        <v>33</v>
      </c>
      <c r="B23" s="7"/>
      <c r="C23" s="7"/>
      <c r="D23" s="8"/>
      <c r="E23" s="9">
        <f>SUM(E24:E27)</f>
        <v>55000</v>
      </c>
      <c r="F23" s="9">
        <v>35000</v>
      </c>
      <c r="G23" s="9">
        <v>20000</v>
      </c>
      <c r="H23" s="9">
        <f>SUM(E23:G23)</f>
        <v>110000</v>
      </c>
      <c r="J23" s="4"/>
    </row>
    <row r="24" spans="1:10">
      <c r="A24" t="s">
        <v>34</v>
      </c>
      <c r="B24">
        <v>1</v>
      </c>
      <c r="C24" t="s">
        <v>20</v>
      </c>
      <c r="D24" s="2">
        <v>20000</v>
      </c>
      <c r="E24" s="5">
        <f t="shared" ref="E24:E26" si="2">+B24*D24</f>
        <v>20000</v>
      </c>
    </row>
    <row r="25" spans="1:10">
      <c r="A25" t="s">
        <v>35</v>
      </c>
      <c r="B25">
        <v>2</v>
      </c>
      <c r="C25" t="s">
        <v>22</v>
      </c>
      <c r="D25" s="2">
        <v>10000</v>
      </c>
      <c r="E25" s="5">
        <f t="shared" si="2"/>
        <v>20000</v>
      </c>
    </row>
    <row r="26" spans="1:10">
      <c r="A26" t="s">
        <v>48</v>
      </c>
      <c r="B26">
        <v>1</v>
      </c>
      <c r="C26" t="s">
        <v>20</v>
      </c>
      <c r="D26" s="2">
        <v>5000</v>
      </c>
      <c r="E26" s="5">
        <f t="shared" si="2"/>
        <v>5000</v>
      </c>
    </row>
    <row r="27" spans="1:10">
      <c r="A27" t="s">
        <v>122</v>
      </c>
      <c r="B27">
        <v>1</v>
      </c>
      <c r="C27" t="s">
        <v>20</v>
      </c>
      <c r="D27" s="2">
        <v>10000</v>
      </c>
      <c r="E27" s="5">
        <f>+B27*D27</f>
        <v>10000</v>
      </c>
    </row>
    <row r="29" spans="1:10">
      <c r="A29" s="6" t="s">
        <v>32</v>
      </c>
      <c r="B29" s="7"/>
      <c r="C29" s="7"/>
      <c r="D29" s="8"/>
      <c r="E29" s="9">
        <f>SUM(E30:E34)</f>
        <v>1490000</v>
      </c>
      <c r="F29" s="9">
        <f>+(SUM(B31:B34)*5+42*100)*(150)</f>
        <v>891000</v>
      </c>
      <c r="G29" s="9">
        <f>SUM(B31:B34)*1000</f>
        <v>348000</v>
      </c>
      <c r="H29" s="9">
        <f>SUM(E29:G29)</f>
        <v>2729000</v>
      </c>
      <c r="J29" s="4" t="e">
        <f>+'1'!#REF!+'2'!#REF!</f>
        <v>#REF!</v>
      </c>
    </row>
    <row r="30" spans="1:10">
      <c r="A30" t="s">
        <v>38</v>
      </c>
      <c r="B30">
        <v>1</v>
      </c>
      <c r="C30" t="s">
        <v>20</v>
      </c>
      <c r="D30" s="2">
        <v>500000</v>
      </c>
      <c r="E30" s="5">
        <f t="shared" ref="E30:E33" si="3">+B30*D30</f>
        <v>500000</v>
      </c>
    </row>
    <row r="31" spans="1:10">
      <c r="A31" t="s">
        <v>37</v>
      </c>
      <c r="B31">
        <v>6</v>
      </c>
      <c r="C31" t="s">
        <v>22</v>
      </c>
      <c r="D31" s="2">
        <v>20000</v>
      </c>
      <c r="E31" s="5">
        <f t="shared" si="3"/>
        <v>120000</v>
      </c>
    </row>
    <row r="32" spans="1:10">
      <c r="A32" t="s">
        <v>36</v>
      </c>
      <c r="B32">
        <v>340</v>
      </c>
      <c r="C32" t="s">
        <v>22</v>
      </c>
      <c r="D32" s="2">
        <v>2500</v>
      </c>
      <c r="E32" s="5">
        <f t="shared" si="3"/>
        <v>850000</v>
      </c>
    </row>
    <row r="33" spans="1:10">
      <c r="A33" t="s">
        <v>48</v>
      </c>
      <c r="B33">
        <v>1</v>
      </c>
      <c r="C33" t="s">
        <v>20</v>
      </c>
      <c r="D33" s="2">
        <v>10000</v>
      </c>
      <c r="E33" s="5">
        <f t="shared" si="3"/>
        <v>10000</v>
      </c>
    </row>
    <row r="34" spans="1:10">
      <c r="A34" t="s">
        <v>121</v>
      </c>
      <c r="B34">
        <v>1</v>
      </c>
      <c r="C34" t="s">
        <v>20</v>
      </c>
      <c r="D34" s="2">
        <v>10000</v>
      </c>
      <c r="E34" s="5">
        <f>+B34*D34</f>
        <v>10000</v>
      </c>
    </row>
    <row r="36" spans="1:10">
      <c r="A36" s="6" t="s">
        <v>39</v>
      </c>
      <c r="B36" s="7"/>
      <c r="C36" s="7"/>
      <c r="D36" s="8"/>
      <c r="E36" s="9">
        <f>SUM(E37:E44)</f>
        <v>202000</v>
      </c>
      <c r="F36" s="9">
        <f>SUM(B37:B44)*50*80</f>
        <v>300000</v>
      </c>
      <c r="G36" s="9">
        <v>20000</v>
      </c>
      <c r="H36" s="9">
        <f>SUM(E36:G36)</f>
        <v>522000</v>
      </c>
      <c r="J36" s="4" t="e">
        <f>+'1'!#REF!+'2'!#REF!</f>
        <v>#REF!</v>
      </c>
    </row>
    <row r="37" spans="1:10">
      <c r="A37" t="s">
        <v>40</v>
      </c>
      <c r="B37">
        <v>1</v>
      </c>
      <c r="C37" t="s">
        <v>20</v>
      </c>
      <c r="D37" s="2">
        <v>30000</v>
      </c>
      <c r="E37" s="5">
        <f t="shared" ref="E37:E43" si="4">+B37*D37</f>
        <v>30000</v>
      </c>
    </row>
    <row r="38" spans="1:10">
      <c r="A38" t="s">
        <v>41</v>
      </c>
      <c r="B38">
        <v>2</v>
      </c>
      <c r="C38" t="s">
        <v>22</v>
      </c>
      <c r="D38" s="2">
        <v>5000</v>
      </c>
      <c r="E38" s="5">
        <f t="shared" si="4"/>
        <v>10000</v>
      </c>
    </row>
    <row r="39" spans="1:10">
      <c r="A39" t="s">
        <v>42</v>
      </c>
      <c r="B39">
        <v>24</v>
      </c>
      <c r="C39" t="s">
        <v>22</v>
      </c>
      <c r="D39" s="2">
        <v>5000</v>
      </c>
      <c r="E39" s="5">
        <f t="shared" si="4"/>
        <v>120000</v>
      </c>
    </row>
    <row r="40" spans="1:10">
      <c r="A40" t="s">
        <v>116</v>
      </c>
      <c r="B40">
        <v>30</v>
      </c>
      <c r="C40" t="s">
        <v>22</v>
      </c>
      <c r="D40" s="2">
        <v>200</v>
      </c>
      <c r="E40" s="5">
        <f>+B40*D40</f>
        <v>6000</v>
      </c>
    </row>
    <row r="41" spans="1:10">
      <c r="A41" t="s">
        <v>45</v>
      </c>
      <c r="B41">
        <v>6</v>
      </c>
      <c r="C41" t="s">
        <v>22</v>
      </c>
      <c r="D41" s="2">
        <v>3000</v>
      </c>
      <c r="E41" s="5">
        <f t="shared" si="4"/>
        <v>18000</v>
      </c>
    </row>
    <row r="42" spans="1:10">
      <c r="A42" t="s">
        <v>46</v>
      </c>
      <c r="B42">
        <v>10</v>
      </c>
      <c r="C42" t="s">
        <v>22</v>
      </c>
      <c r="D42" s="2">
        <v>300</v>
      </c>
      <c r="E42" s="5">
        <f t="shared" si="4"/>
        <v>3000</v>
      </c>
    </row>
    <row r="43" spans="1:10">
      <c r="A43" t="s">
        <v>48</v>
      </c>
      <c r="B43">
        <v>1</v>
      </c>
      <c r="C43" t="s">
        <v>20</v>
      </c>
      <c r="D43" s="2">
        <v>5000</v>
      </c>
      <c r="E43" s="5">
        <f t="shared" si="4"/>
        <v>5000</v>
      </c>
    </row>
    <row r="44" spans="1:10">
      <c r="A44" t="s">
        <v>120</v>
      </c>
      <c r="B44">
        <v>1</v>
      </c>
      <c r="C44" t="s">
        <v>20</v>
      </c>
      <c r="D44" s="2">
        <v>10000</v>
      </c>
      <c r="E44" s="5">
        <f>+B44*D44</f>
        <v>10000</v>
      </c>
    </row>
    <row r="46" spans="1:10">
      <c r="A46" s="6" t="s">
        <v>50</v>
      </c>
      <c r="B46" s="7"/>
      <c r="C46" s="7"/>
      <c r="D46" s="8"/>
      <c r="E46" s="9">
        <f>SUM(E47:E56)</f>
        <v>864000</v>
      </c>
      <c r="F46" s="9">
        <f>+(SUM(B47:B55)*100)*(100)</f>
        <v>770000</v>
      </c>
      <c r="G46" s="9">
        <f>+B47*1500+20000</f>
        <v>80000</v>
      </c>
      <c r="H46" s="9">
        <f>SUM(E46:G46)</f>
        <v>1714000</v>
      </c>
      <c r="J46" s="4" t="e">
        <f>+'1'!#REF!+'2'!#REF!</f>
        <v>#REF!</v>
      </c>
    </row>
    <row r="47" spans="1:10">
      <c r="A47" t="s">
        <v>51</v>
      </c>
      <c r="B47">
        <v>40</v>
      </c>
      <c r="C47" t="s">
        <v>22</v>
      </c>
      <c r="D47" s="2">
        <v>12000</v>
      </c>
      <c r="E47" s="5">
        <f t="shared" ref="E47:E54" si="5">+B47*D47</f>
        <v>480000</v>
      </c>
    </row>
    <row r="48" spans="1:10">
      <c r="A48" t="s">
        <v>52</v>
      </c>
      <c r="B48">
        <v>8</v>
      </c>
      <c r="C48" t="s">
        <v>22</v>
      </c>
      <c r="D48" s="2">
        <v>5000</v>
      </c>
      <c r="E48" s="5">
        <f t="shared" si="5"/>
        <v>40000</v>
      </c>
    </row>
    <row r="49" spans="1:8">
      <c r="A49" t="s">
        <v>53</v>
      </c>
      <c r="B49">
        <v>1</v>
      </c>
      <c r="C49" t="s">
        <v>20</v>
      </c>
      <c r="D49" s="2">
        <v>130000</v>
      </c>
      <c r="E49" s="5">
        <f t="shared" si="5"/>
        <v>130000</v>
      </c>
    </row>
    <row r="50" spans="1:8">
      <c r="A50" t="s">
        <v>54</v>
      </c>
      <c r="B50">
        <v>12</v>
      </c>
      <c r="C50" t="s">
        <v>22</v>
      </c>
      <c r="D50" s="2">
        <v>10000</v>
      </c>
      <c r="E50" s="5">
        <f t="shared" si="5"/>
        <v>120000</v>
      </c>
    </row>
    <row r="51" spans="1:8">
      <c r="A51" t="s">
        <v>55</v>
      </c>
      <c r="B51">
        <v>12</v>
      </c>
      <c r="C51" t="s">
        <v>22</v>
      </c>
      <c r="D51" s="2">
        <v>2000</v>
      </c>
      <c r="E51" s="5">
        <f t="shared" si="5"/>
        <v>24000</v>
      </c>
    </row>
    <row r="52" spans="1:8">
      <c r="A52" t="s">
        <v>72</v>
      </c>
      <c r="B52">
        <v>1</v>
      </c>
      <c r="C52" t="s">
        <v>20</v>
      </c>
      <c r="D52" s="2">
        <v>20000</v>
      </c>
      <c r="E52" s="5">
        <f t="shared" si="5"/>
        <v>20000</v>
      </c>
    </row>
    <row r="53" spans="1:8">
      <c r="A53" t="s">
        <v>65</v>
      </c>
      <c r="B53">
        <v>1</v>
      </c>
      <c r="C53" t="s">
        <v>22</v>
      </c>
      <c r="D53" s="2">
        <v>18000</v>
      </c>
      <c r="E53" s="5">
        <f t="shared" si="5"/>
        <v>18000</v>
      </c>
    </row>
    <row r="54" spans="1:8">
      <c r="A54" t="s">
        <v>66</v>
      </c>
      <c r="B54">
        <v>1</v>
      </c>
      <c r="C54" t="s">
        <v>20</v>
      </c>
      <c r="D54" s="2">
        <v>22000</v>
      </c>
      <c r="E54" s="5">
        <f t="shared" si="5"/>
        <v>22000</v>
      </c>
    </row>
    <row r="55" spans="1:8">
      <c r="A55" t="s">
        <v>119</v>
      </c>
      <c r="B55">
        <v>1</v>
      </c>
      <c r="C55" t="s">
        <v>20</v>
      </c>
      <c r="D55" s="2">
        <v>10000</v>
      </c>
      <c r="E55" s="5">
        <f>+B55*D55</f>
        <v>10000</v>
      </c>
    </row>
    <row r="57" spans="1:8">
      <c r="A57" s="6" t="s">
        <v>56</v>
      </c>
      <c r="B57" s="7"/>
      <c r="C57" s="7"/>
      <c r="D57" s="8"/>
      <c r="E57" s="9">
        <f>SUM(E58:E62)</f>
        <v>1008000</v>
      </c>
      <c r="F57" s="9">
        <f>+(+B58*100)*(150)</f>
        <v>120000</v>
      </c>
      <c r="G57" s="9">
        <f>B58*5000+20000</f>
        <v>60000</v>
      </c>
      <c r="H57" s="9">
        <f>SUM(E57:G57)</f>
        <v>1188000</v>
      </c>
    </row>
    <row r="58" spans="1:8">
      <c r="A58" t="s">
        <v>57</v>
      </c>
      <c r="B58">
        <v>8</v>
      </c>
      <c r="C58" t="s">
        <v>22</v>
      </c>
      <c r="D58" s="2">
        <v>95000</v>
      </c>
      <c r="E58" s="5">
        <f t="shared" ref="E58:E62" si="6">+B58*D58</f>
        <v>760000</v>
      </c>
    </row>
    <row r="59" spans="1:8">
      <c r="A59" t="s">
        <v>52</v>
      </c>
      <c r="B59">
        <v>8</v>
      </c>
      <c r="C59" t="s">
        <v>22</v>
      </c>
      <c r="D59" s="2">
        <v>5000</v>
      </c>
      <c r="E59" s="5">
        <f t="shared" si="6"/>
        <v>40000</v>
      </c>
    </row>
    <row r="60" spans="1:8">
      <c r="A60" t="s">
        <v>58</v>
      </c>
      <c r="B60">
        <v>1</v>
      </c>
      <c r="C60" t="s">
        <v>20</v>
      </c>
      <c r="D60" s="2">
        <v>148000</v>
      </c>
      <c r="E60" s="5">
        <f t="shared" si="6"/>
        <v>148000</v>
      </c>
    </row>
    <row r="61" spans="1:8">
      <c r="A61" t="s">
        <v>73</v>
      </c>
      <c r="B61">
        <v>2</v>
      </c>
      <c r="C61" t="s">
        <v>22</v>
      </c>
      <c r="D61" s="2">
        <v>20000</v>
      </c>
      <c r="E61" s="5">
        <f t="shared" si="6"/>
        <v>40000</v>
      </c>
    </row>
    <row r="62" spans="1:8">
      <c r="A62" t="s">
        <v>59</v>
      </c>
      <c r="B62">
        <v>1</v>
      </c>
      <c r="C62" t="s">
        <v>20</v>
      </c>
      <c r="D62" s="2">
        <v>20000</v>
      </c>
      <c r="E62" s="5">
        <f t="shared" si="6"/>
        <v>20000</v>
      </c>
    </row>
    <row r="64" spans="1:8">
      <c r="A64" s="6" t="s">
        <v>43</v>
      </c>
      <c r="B64" s="7"/>
      <c r="C64" s="7"/>
      <c r="D64" s="8"/>
      <c r="E64" s="9">
        <f>SUM(E65:E66)</f>
        <v>40000</v>
      </c>
      <c r="F64" s="9"/>
      <c r="G64" s="9"/>
      <c r="H64" s="7"/>
    </row>
    <row r="65" spans="1:8">
      <c r="A65" t="s">
        <v>44</v>
      </c>
      <c r="B65">
        <v>1</v>
      </c>
      <c r="C65" t="s">
        <v>22</v>
      </c>
      <c r="D65" s="2">
        <v>35000</v>
      </c>
      <c r="E65" s="5">
        <f t="shared" ref="E65:E66" si="7">+B65*D65</f>
        <v>35000</v>
      </c>
      <c r="F65" s="4">
        <v>20000</v>
      </c>
      <c r="G65" s="4">
        <v>15000</v>
      </c>
      <c r="H65" s="4">
        <f>SUM(E65:G65)</f>
        <v>70000</v>
      </c>
    </row>
    <row r="66" spans="1:8">
      <c r="A66" t="s">
        <v>47</v>
      </c>
      <c r="B66">
        <v>1</v>
      </c>
      <c r="C66" t="s">
        <v>20</v>
      </c>
      <c r="D66" s="2">
        <v>5000</v>
      </c>
      <c r="E66" s="5">
        <f t="shared" si="7"/>
        <v>5000</v>
      </c>
    </row>
    <row r="68" spans="1:8">
      <c r="A68" s="6" t="s">
        <v>67</v>
      </c>
      <c r="B68" s="7"/>
      <c r="C68" s="7"/>
      <c r="D68" s="8"/>
      <c r="E68" s="9">
        <f>SUM(E69:E72)</f>
        <v>125000</v>
      </c>
      <c r="F68" s="9">
        <f>B69*2*70*60</f>
        <v>1764000</v>
      </c>
      <c r="G68" s="9">
        <v>30000</v>
      </c>
      <c r="H68" s="9">
        <f>SUM(E68:G68)</f>
        <v>1919000</v>
      </c>
    </row>
    <row r="69" spans="1:8">
      <c r="A69" t="s">
        <v>68</v>
      </c>
      <c r="B69">
        <v>210</v>
      </c>
      <c r="C69" t="s">
        <v>22</v>
      </c>
      <c r="D69" s="2">
        <v>300</v>
      </c>
      <c r="E69" s="5">
        <f t="shared" ref="E69:E72" si="8">+B69*D69</f>
        <v>63000</v>
      </c>
    </row>
    <row r="70" spans="1:8">
      <c r="A70" t="s">
        <v>69</v>
      </c>
      <c r="B70">
        <v>1</v>
      </c>
      <c r="C70" t="s">
        <v>20</v>
      </c>
      <c r="D70" s="2">
        <v>20000</v>
      </c>
      <c r="E70" s="5">
        <f t="shared" si="8"/>
        <v>20000</v>
      </c>
    </row>
    <row r="71" spans="1:8">
      <c r="A71" t="s">
        <v>66</v>
      </c>
      <c r="B71">
        <v>1</v>
      </c>
      <c r="C71" t="s">
        <v>20</v>
      </c>
      <c r="D71" s="2">
        <v>22000</v>
      </c>
      <c r="E71" s="5">
        <f t="shared" si="8"/>
        <v>22000</v>
      </c>
    </row>
    <row r="72" spans="1:8">
      <c r="A72" t="s">
        <v>70</v>
      </c>
      <c r="B72">
        <v>2</v>
      </c>
      <c r="C72" t="s">
        <v>20</v>
      </c>
      <c r="D72" s="2">
        <v>10000</v>
      </c>
      <c r="E72" s="5">
        <f t="shared" si="8"/>
        <v>20000</v>
      </c>
    </row>
    <row r="74" spans="1:8">
      <c r="A74" s="6" t="s">
        <v>75</v>
      </c>
      <c r="B74" s="7"/>
      <c r="C74" s="7"/>
      <c r="D74" s="8"/>
      <c r="E74" s="9">
        <f>SUM(E75:E80)</f>
        <v>430000</v>
      </c>
      <c r="F74" s="9">
        <f>+B76*1000</f>
        <v>20000</v>
      </c>
      <c r="G74" s="9">
        <v>35000</v>
      </c>
      <c r="H74" s="9">
        <f>SUM(E74:G74)</f>
        <v>485000</v>
      </c>
    </row>
    <row r="75" spans="1:8">
      <c r="A75" t="s">
        <v>76</v>
      </c>
      <c r="B75">
        <v>1</v>
      </c>
      <c r="C75" t="s">
        <v>20</v>
      </c>
      <c r="D75" s="2">
        <v>300000</v>
      </c>
      <c r="E75" s="5">
        <f t="shared" ref="E75:E80" si="9">+B75*D75</f>
        <v>300000</v>
      </c>
    </row>
    <row r="76" spans="1:8">
      <c r="A76" t="s">
        <v>77</v>
      </c>
      <c r="B76">
        <v>20</v>
      </c>
      <c r="C76" t="s">
        <v>22</v>
      </c>
      <c r="D76" s="2">
        <v>5000</v>
      </c>
      <c r="E76" s="5">
        <f t="shared" si="9"/>
        <v>100000</v>
      </c>
    </row>
    <row r="77" spans="1:8">
      <c r="A77" t="s">
        <v>80</v>
      </c>
      <c r="B77">
        <v>1</v>
      </c>
      <c r="C77" t="s">
        <v>20</v>
      </c>
      <c r="D77" s="2">
        <v>10000</v>
      </c>
      <c r="E77" s="5">
        <f t="shared" si="9"/>
        <v>10000</v>
      </c>
    </row>
    <row r="78" spans="1:8">
      <c r="A78" t="s">
        <v>79</v>
      </c>
      <c r="B78">
        <v>1</v>
      </c>
      <c r="C78" t="s">
        <v>20</v>
      </c>
      <c r="D78" s="2">
        <v>5000</v>
      </c>
      <c r="E78" s="5">
        <f t="shared" si="9"/>
        <v>5000</v>
      </c>
    </row>
    <row r="79" spans="1:8">
      <c r="A79" t="s">
        <v>78</v>
      </c>
      <c r="B79">
        <v>1</v>
      </c>
      <c r="C79" t="s">
        <v>20</v>
      </c>
      <c r="D79" s="2">
        <v>10000</v>
      </c>
      <c r="E79" s="5">
        <f t="shared" si="9"/>
        <v>10000</v>
      </c>
    </row>
    <row r="80" spans="1:8">
      <c r="A80" t="s">
        <v>81</v>
      </c>
      <c r="B80">
        <v>1</v>
      </c>
      <c r="C80" t="s">
        <v>20</v>
      </c>
      <c r="D80" s="2">
        <v>5000</v>
      </c>
      <c r="E80" s="5">
        <f t="shared" si="9"/>
        <v>5000</v>
      </c>
    </row>
    <row r="82" spans="1:8">
      <c r="A82" s="6" t="s">
        <v>71</v>
      </c>
      <c r="B82" s="7"/>
      <c r="C82" s="7"/>
      <c r="D82" s="8"/>
      <c r="E82" s="9">
        <f>SUM(E83)</f>
        <v>40000</v>
      </c>
      <c r="F82" s="9">
        <v>1000</v>
      </c>
      <c r="G82" s="9">
        <v>1000</v>
      </c>
      <c r="H82" s="9">
        <f>SUM(E82:G82)</f>
        <v>42000</v>
      </c>
    </row>
    <row r="83" spans="1:8">
      <c r="A83" t="s">
        <v>74</v>
      </c>
      <c r="B83">
        <v>2</v>
      </c>
      <c r="C83" t="s">
        <v>22</v>
      </c>
      <c r="D83" s="2">
        <v>20000</v>
      </c>
      <c r="E83" s="5">
        <f t="shared" ref="E83" si="10">+B83*D83</f>
        <v>40000</v>
      </c>
    </row>
    <row r="85" spans="1:8">
      <c r="A85" s="6" t="s">
        <v>82</v>
      </c>
      <c r="B85" s="7"/>
      <c r="C85" s="7"/>
      <c r="D85" s="8"/>
      <c r="E85" s="9">
        <f>SUM(E86:E100)</f>
        <v>3108500</v>
      </c>
      <c r="F85" s="9">
        <f>+(SUM(B86:B92)*10)*150</f>
        <v>936000</v>
      </c>
      <c r="G85" s="9">
        <f>SUM(B86:B92)*500</f>
        <v>312000</v>
      </c>
      <c r="H85" s="9">
        <f>SUM(E85:G85)</f>
        <v>4356500</v>
      </c>
    </row>
    <row r="86" spans="1:8">
      <c r="A86" t="s">
        <v>86</v>
      </c>
      <c r="B86">
        <v>90</v>
      </c>
      <c r="C86" t="s">
        <v>22</v>
      </c>
      <c r="D86" s="2">
        <v>8000</v>
      </c>
      <c r="E86" s="5">
        <f t="shared" ref="E86:E100" si="11">+B86*D86</f>
        <v>720000</v>
      </c>
    </row>
    <row r="87" spans="1:8">
      <c r="A87" t="s">
        <v>88</v>
      </c>
      <c r="B87">
        <v>110</v>
      </c>
      <c r="C87" t="s">
        <v>22</v>
      </c>
      <c r="D87" s="2">
        <v>2000</v>
      </c>
      <c r="E87" s="5">
        <f t="shared" si="11"/>
        <v>220000</v>
      </c>
    </row>
    <row r="88" spans="1:8">
      <c r="A88" t="s">
        <v>87</v>
      </c>
      <c r="B88">
        <v>110</v>
      </c>
      <c r="C88" t="s">
        <v>22</v>
      </c>
      <c r="D88" s="2">
        <v>2300</v>
      </c>
      <c r="E88" s="5">
        <f t="shared" si="11"/>
        <v>253000</v>
      </c>
    </row>
    <row r="89" spans="1:8">
      <c r="A89" t="s">
        <v>83</v>
      </c>
      <c r="B89">
        <v>120</v>
      </c>
      <c r="C89" t="s">
        <v>22</v>
      </c>
      <c r="D89" s="2">
        <v>1300</v>
      </c>
      <c r="E89" s="5">
        <f t="shared" si="11"/>
        <v>156000</v>
      </c>
    </row>
    <row r="90" spans="1:8">
      <c r="A90" t="s">
        <v>84</v>
      </c>
      <c r="B90">
        <v>20</v>
      </c>
      <c r="C90" t="s">
        <v>22</v>
      </c>
      <c r="D90" s="2">
        <v>2500</v>
      </c>
      <c r="E90" s="5">
        <f t="shared" si="11"/>
        <v>50000</v>
      </c>
    </row>
    <row r="91" spans="1:8">
      <c r="A91" t="s">
        <v>85</v>
      </c>
      <c r="B91">
        <v>87</v>
      </c>
      <c r="C91" t="s">
        <v>22</v>
      </c>
      <c r="D91" s="2">
        <v>9000</v>
      </c>
      <c r="E91" s="5">
        <f t="shared" si="11"/>
        <v>783000</v>
      </c>
    </row>
    <row r="92" spans="1:8">
      <c r="A92" t="s">
        <v>89</v>
      </c>
      <c r="B92">
        <v>87</v>
      </c>
      <c r="C92" t="s">
        <v>22</v>
      </c>
      <c r="D92" s="2">
        <v>1500</v>
      </c>
      <c r="E92" s="5">
        <f t="shared" si="11"/>
        <v>130500</v>
      </c>
    </row>
    <row r="93" spans="1:8">
      <c r="A93" t="s">
        <v>90</v>
      </c>
      <c r="B93">
        <v>5</v>
      </c>
      <c r="C93" t="s">
        <v>22</v>
      </c>
      <c r="D93" s="2">
        <v>26000</v>
      </c>
      <c r="E93" s="5">
        <f t="shared" si="11"/>
        <v>130000</v>
      </c>
    </row>
    <row r="94" spans="1:8">
      <c r="A94" t="s">
        <v>91</v>
      </c>
      <c r="B94">
        <v>1</v>
      </c>
      <c r="C94" t="s">
        <v>20</v>
      </c>
      <c r="D94" s="2">
        <f>25*14000</f>
        <v>350000</v>
      </c>
      <c r="E94" s="5">
        <f t="shared" si="11"/>
        <v>350000</v>
      </c>
    </row>
    <row r="95" spans="1:8">
      <c r="A95" t="s">
        <v>72</v>
      </c>
      <c r="B95">
        <v>1</v>
      </c>
      <c r="C95" t="s">
        <v>20</v>
      </c>
      <c r="D95" s="2">
        <v>25000</v>
      </c>
      <c r="E95" s="5">
        <f t="shared" si="11"/>
        <v>25000</v>
      </c>
    </row>
    <row r="96" spans="1:8">
      <c r="A96" t="s">
        <v>117</v>
      </c>
      <c r="B96">
        <v>1</v>
      </c>
      <c r="C96" t="s">
        <v>20</v>
      </c>
      <c r="D96" s="2">
        <f>47000+5*17000</f>
        <v>132000</v>
      </c>
      <c r="E96" s="5">
        <f t="shared" si="11"/>
        <v>132000</v>
      </c>
    </row>
    <row r="97" spans="1:8">
      <c r="A97" t="s">
        <v>92</v>
      </c>
      <c r="B97">
        <v>1</v>
      </c>
      <c r="C97" t="s">
        <v>20</v>
      </c>
      <c r="D97" s="2">
        <v>62000</v>
      </c>
      <c r="E97" s="5">
        <f t="shared" si="11"/>
        <v>62000</v>
      </c>
    </row>
    <row r="98" spans="1:8">
      <c r="A98" t="s">
        <v>66</v>
      </c>
      <c r="B98">
        <v>2</v>
      </c>
      <c r="C98" t="s">
        <v>20</v>
      </c>
      <c r="D98" s="2">
        <v>22000</v>
      </c>
      <c r="E98" s="5">
        <f t="shared" si="11"/>
        <v>44000</v>
      </c>
    </row>
    <row r="99" spans="1:8">
      <c r="A99" t="s">
        <v>95</v>
      </c>
      <c r="B99">
        <v>1</v>
      </c>
      <c r="C99" t="s">
        <v>20</v>
      </c>
      <c r="D99" s="2">
        <v>10000</v>
      </c>
      <c r="E99" s="5">
        <f t="shared" si="11"/>
        <v>10000</v>
      </c>
    </row>
    <row r="100" spans="1:8">
      <c r="A100" t="s">
        <v>118</v>
      </c>
      <c r="B100">
        <v>1</v>
      </c>
      <c r="C100" t="s">
        <v>20</v>
      </c>
      <c r="D100" s="2">
        <v>43000</v>
      </c>
      <c r="E100" s="5">
        <f t="shared" si="11"/>
        <v>43000</v>
      </c>
    </row>
    <row r="102" spans="1:8">
      <c r="A102" s="6" t="s">
        <v>93</v>
      </c>
      <c r="B102" s="7"/>
      <c r="C102" s="7"/>
      <c r="D102" s="8"/>
      <c r="E102" s="9">
        <f>SUM(E103:E104)</f>
        <v>93000</v>
      </c>
      <c r="F102" s="9">
        <f>B103*20*150</f>
        <v>330000</v>
      </c>
      <c r="G102" s="9">
        <v>20000</v>
      </c>
      <c r="H102" s="9">
        <f>SUM(E102:G102)</f>
        <v>443000</v>
      </c>
    </row>
    <row r="103" spans="1:8">
      <c r="A103" t="s">
        <v>94</v>
      </c>
      <c r="B103">
        <v>110</v>
      </c>
      <c r="C103" t="s">
        <v>22</v>
      </c>
      <c r="D103" s="2">
        <v>300</v>
      </c>
      <c r="E103" s="5">
        <f t="shared" ref="E103:E104" si="12">+B103*D103</f>
        <v>33000</v>
      </c>
    </row>
    <row r="104" spans="1:8">
      <c r="A104" t="s">
        <v>98</v>
      </c>
      <c r="B104">
        <v>1</v>
      </c>
      <c r="C104" t="s">
        <v>20</v>
      </c>
      <c r="D104" s="2">
        <v>60000</v>
      </c>
      <c r="E104" s="5">
        <f t="shared" si="12"/>
        <v>60000</v>
      </c>
    </row>
    <row r="106" spans="1:8">
      <c r="A106" s="6" t="s">
        <v>99</v>
      </c>
      <c r="B106" s="7"/>
      <c r="C106" s="7"/>
      <c r="D106" s="8"/>
      <c r="E106" s="9"/>
      <c r="F106" s="9"/>
      <c r="G106" s="9"/>
      <c r="H106" s="7"/>
    </row>
    <row r="107" spans="1:8">
      <c r="A107" t="s">
        <v>100</v>
      </c>
      <c r="B107">
        <v>1</v>
      </c>
      <c r="C107" t="s">
        <v>20</v>
      </c>
    </row>
    <row r="108" spans="1:8">
      <c r="A108" t="s">
        <v>101</v>
      </c>
      <c r="B108">
        <v>1</v>
      </c>
      <c r="C108" t="s">
        <v>20</v>
      </c>
    </row>
    <row r="109" spans="1:8">
      <c r="A109" t="s">
        <v>109</v>
      </c>
      <c r="B109">
        <v>1</v>
      </c>
      <c r="C109" t="s">
        <v>20</v>
      </c>
    </row>
    <row r="110" spans="1:8">
      <c r="A110" t="s">
        <v>102</v>
      </c>
      <c r="B110">
        <v>1</v>
      </c>
      <c r="C110" t="s">
        <v>20</v>
      </c>
    </row>
    <row r="111" spans="1:8">
      <c r="A111" t="s">
        <v>103</v>
      </c>
      <c r="B111">
        <v>1</v>
      </c>
      <c r="C111" t="s">
        <v>20</v>
      </c>
    </row>
    <row r="112" spans="1:8" s="2" customFormat="1">
      <c r="A112" t="s">
        <v>104</v>
      </c>
      <c r="B112">
        <v>1</v>
      </c>
      <c r="C112" t="s">
        <v>20</v>
      </c>
      <c r="E112" s="4"/>
      <c r="F112" s="4"/>
      <c r="G112" s="4"/>
      <c r="H112"/>
    </row>
    <row r="113" spans="1:8" s="2" customFormat="1">
      <c r="A113" t="s">
        <v>105</v>
      </c>
      <c r="B113">
        <v>1</v>
      </c>
      <c r="C113" t="s">
        <v>20</v>
      </c>
      <c r="E113" s="4"/>
      <c r="F113" s="4"/>
      <c r="G113" s="4"/>
      <c r="H113"/>
    </row>
    <row r="114" spans="1:8" s="2" customFormat="1">
      <c r="A114" t="s">
        <v>106</v>
      </c>
      <c r="B114">
        <v>1</v>
      </c>
      <c r="C114" t="s">
        <v>20</v>
      </c>
      <c r="E114" s="4"/>
      <c r="F114" s="4"/>
      <c r="G114" s="4"/>
      <c r="H114"/>
    </row>
    <row r="115" spans="1:8" s="2" customFormat="1">
      <c r="A115" t="s">
        <v>107</v>
      </c>
      <c r="B115">
        <v>1</v>
      </c>
      <c r="C115" t="s">
        <v>20</v>
      </c>
      <c r="E115" s="4"/>
      <c r="F115" s="4"/>
      <c r="G115" s="4"/>
      <c r="H115"/>
    </row>
    <row r="116" spans="1:8" s="2" customFormat="1">
      <c r="A116" t="s">
        <v>108</v>
      </c>
      <c r="B116">
        <v>1</v>
      </c>
      <c r="C116" t="s">
        <v>20</v>
      </c>
      <c r="E116" s="4"/>
      <c r="F116" s="4"/>
      <c r="G116" s="4"/>
      <c r="H116"/>
    </row>
    <row r="117" spans="1:8" s="2" customFormat="1">
      <c r="A117" t="s">
        <v>110</v>
      </c>
      <c r="B117">
        <v>1</v>
      </c>
      <c r="C117" t="s">
        <v>20</v>
      </c>
      <c r="E117" s="4"/>
      <c r="F117" s="4"/>
      <c r="G117" s="4"/>
      <c r="H117"/>
    </row>
    <row r="118" spans="1:8">
      <c r="A118" t="s">
        <v>111</v>
      </c>
      <c r="B118">
        <v>1</v>
      </c>
      <c r="C118" t="s">
        <v>20</v>
      </c>
    </row>
    <row r="119" spans="1:8">
      <c r="A119" t="s">
        <v>114</v>
      </c>
      <c r="B119">
        <v>1</v>
      </c>
      <c r="C119" t="s">
        <v>20</v>
      </c>
    </row>
    <row r="120" spans="1:8">
      <c r="A120" t="s">
        <v>115</v>
      </c>
      <c r="B120">
        <v>1</v>
      </c>
      <c r="C120" t="s">
        <v>20</v>
      </c>
    </row>
    <row r="121" spans="1:8">
      <c r="A121" t="s">
        <v>112</v>
      </c>
      <c r="B121">
        <v>1</v>
      </c>
      <c r="C121" t="s">
        <v>20</v>
      </c>
    </row>
    <row r="122" spans="1:8">
      <c r="A122" t="s">
        <v>113</v>
      </c>
      <c r="B122">
        <v>1</v>
      </c>
      <c r="C122" t="s">
        <v>20</v>
      </c>
    </row>
    <row r="125" spans="1:8">
      <c r="A125" s="1" t="s">
        <v>130</v>
      </c>
      <c r="B125" s="1"/>
      <c r="C125" s="1"/>
      <c r="D125" s="11"/>
      <c r="E125" s="12"/>
      <c r="F125" s="12">
        <f>SUM(F2:F124)</f>
        <v>6070500</v>
      </c>
      <c r="G125" s="12">
        <f>SUM(G2:G124)</f>
        <v>1252200</v>
      </c>
      <c r="H125" s="12">
        <f>SUM(H2:H124)</f>
        <v>18416700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D44"/>
  <sheetViews>
    <sheetView workbookViewId="0">
      <selection activeCell="B39" sqref="B39"/>
    </sheetView>
  </sheetViews>
  <sheetFormatPr defaultRowHeight="15"/>
  <cols>
    <col min="2" max="2" width="55.7109375" customWidth="1"/>
  </cols>
  <sheetData>
    <row r="1" spans="2:4">
      <c r="B1" s="1" t="s">
        <v>140</v>
      </c>
    </row>
    <row r="2" spans="2:4">
      <c r="B2" t="s">
        <v>49</v>
      </c>
    </row>
    <row r="4" spans="2:4">
      <c r="B4" s="6" t="s">
        <v>19</v>
      </c>
      <c r="C4" s="7"/>
      <c r="D4" s="7"/>
    </row>
    <row r="5" spans="2:4">
      <c r="B5" t="s">
        <v>27</v>
      </c>
      <c r="C5">
        <v>1</v>
      </c>
      <c r="D5" t="s">
        <v>20</v>
      </c>
    </row>
    <row r="6" spans="2:4">
      <c r="B6" t="s">
        <v>21</v>
      </c>
      <c r="C6">
        <v>1</v>
      </c>
      <c r="D6" t="s">
        <v>22</v>
      </c>
    </row>
    <row r="7" spans="2:4">
      <c r="B7" t="s">
        <v>23</v>
      </c>
      <c r="C7">
        <v>1</v>
      </c>
      <c r="D7" t="s">
        <v>22</v>
      </c>
    </row>
    <row r="8" spans="2:4">
      <c r="B8" t="s">
        <v>25</v>
      </c>
      <c r="C8">
        <v>3</v>
      </c>
      <c r="D8" t="s">
        <v>22</v>
      </c>
    </row>
    <row r="9" spans="2:4">
      <c r="B9" t="s">
        <v>28</v>
      </c>
      <c r="C9">
        <v>2</v>
      </c>
      <c r="D9" t="s">
        <v>22</v>
      </c>
    </row>
    <row r="10" spans="2:4">
      <c r="B10" t="s">
        <v>29</v>
      </c>
      <c r="C10">
        <v>1</v>
      </c>
      <c r="D10" t="s">
        <v>20</v>
      </c>
    </row>
    <row r="12" spans="2:4">
      <c r="B12" s="6" t="s">
        <v>33</v>
      </c>
      <c r="C12" s="7"/>
      <c r="D12" s="7"/>
    </row>
    <row r="13" spans="2:4">
      <c r="B13" t="s">
        <v>34</v>
      </c>
      <c r="C13">
        <v>1</v>
      </c>
      <c r="D13" t="s">
        <v>20</v>
      </c>
    </row>
    <row r="14" spans="2:4">
      <c r="B14" t="s">
        <v>35</v>
      </c>
      <c r="C14">
        <v>2</v>
      </c>
      <c r="D14" t="s">
        <v>22</v>
      </c>
    </row>
    <row r="15" spans="2:4">
      <c r="B15" t="s">
        <v>48</v>
      </c>
      <c r="C15">
        <v>1</v>
      </c>
      <c r="D15" t="s">
        <v>20</v>
      </c>
    </row>
    <row r="16" spans="2:4">
      <c r="B16" t="s">
        <v>122</v>
      </c>
      <c r="C16">
        <v>1</v>
      </c>
      <c r="D16" t="s">
        <v>20</v>
      </c>
    </row>
    <row r="18" spans="2:4">
      <c r="B18" s="6" t="s">
        <v>32</v>
      </c>
      <c r="C18" s="7"/>
      <c r="D18" s="7"/>
    </row>
    <row r="19" spans="2:4">
      <c r="B19" t="s">
        <v>36</v>
      </c>
      <c r="C19">
        <v>3</v>
      </c>
      <c r="D19" t="s">
        <v>22</v>
      </c>
    </row>
    <row r="21" spans="2:4">
      <c r="B21" s="6" t="s">
        <v>39</v>
      </c>
      <c r="C21" s="7"/>
      <c r="D21" s="7"/>
    </row>
    <row r="22" spans="2:4">
      <c r="B22" t="s">
        <v>42</v>
      </c>
      <c r="C22">
        <v>1</v>
      </c>
      <c r="D22" t="s">
        <v>22</v>
      </c>
    </row>
    <row r="23" spans="2:4">
      <c r="B23" t="s">
        <v>45</v>
      </c>
      <c r="C23">
        <v>3</v>
      </c>
      <c r="D23" t="s">
        <v>22</v>
      </c>
    </row>
    <row r="25" spans="2:4">
      <c r="B25" s="6" t="s">
        <v>67</v>
      </c>
      <c r="C25" s="7"/>
      <c r="D25" s="7"/>
    </row>
    <row r="26" spans="2:4">
      <c r="B26" t="s">
        <v>68</v>
      </c>
      <c r="C26">
        <v>3</v>
      </c>
      <c r="D26" t="s">
        <v>22</v>
      </c>
    </row>
    <row r="28" spans="2:4">
      <c r="B28" s="6" t="s">
        <v>99</v>
      </c>
      <c r="C28" s="7"/>
      <c r="D28" s="7"/>
    </row>
    <row r="29" spans="2:4">
      <c r="B29" t="s">
        <v>100</v>
      </c>
      <c r="C29">
        <v>1</v>
      </c>
      <c r="D29" t="s">
        <v>20</v>
      </c>
    </row>
    <row r="30" spans="2:4">
      <c r="B30" t="s">
        <v>101</v>
      </c>
      <c r="C30">
        <v>1</v>
      </c>
      <c r="D30" t="s">
        <v>20</v>
      </c>
    </row>
    <row r="31" spans="2:4">
      <c r="B31" t="s">
        <v>109</v>
      </c>
      <c r="C31">
        <v>1</v>
      </c>
      <c r="D31" t="s">
        <v>20</v>
      </c>
    </row>
    <row r="32" spans="2:4">
      <c r="B32" t="s">
        <v>102</v>
      </c>
      <c r="C32">
        <v>1</v>
      </c>
      <c r="D32" t="s">
        <v>20</v>
      </c>
    </row>
    <row r="33" spans="2:4">
      <c r="B33" t="s">
        <v>103</v>
      </c>
      <c r="C33">
        <v>1</v>
      </c>
      <c r="D33" t="s">
        <v>20</v>
      </c>
    </row>
    <row r="34" spans="2:4" s="2" customFormat="1">
      <c r="B34" t="s">
        <v>104</v>
      </c>
      <c r="C34">
        <v>1</v>
      </c>
      <c r="D34" t="s">
        <v>20</v>
      </c>
    </row>
    <row r="35" spans="2:4" s="2" customFormat="1">
      <c r="B35" t="s">
        <v>105</v>
      </c>
      <c r="C35">
        <v>1</v>
      </c>
      <c r="D35" t="s">
        <v>20</v>
      </c>
    </row>
    <row r="36" spans="2:4" s="2" customFormat="1">
      <c r="B36" t="s">
        <v>106</v>
      </c>
      <c r="C36">
        <v>1</v>
      </c>
      <c r="D36" t="s">
        <v>20</v>
      </c>
    </row>
    <row r="37" spans="2:4" s="2" customFormat="1">
      <c r="B37" t="s">
        <v>107</v>
      </c>
      <c r="C37">
        <v>1</v>
      </c>
      <c r="D37" t="s">
        <v>20</v>
      </c>
    </row>
    <row r="38" spans="2:4" s="2" customFormat="1">
      <c r="B38" t="s">
        <v>108</v>
      </c>
      <c r="C38">
        <v>1</v>
      </c>
      <c r="D38" t="s">
        <v>20</v>
      </c>
    </row>
    <row r="39" spans="2:4" s="2" customFormat="1">
      <c r="B39" t="s">
        <v>110</v>
      </c>
      <c r="C39">
        <v>1</v>
      </c>
      <c r="D39" t="s">
        <v>20</v>
      </c>
    </row>
    <row r="40" spans="2:4">
      <c r="B40" t="s">
        <v>111</v>
      </c>
      <c r="C40">
        <v>1</v>
      </c>
      <c r="D40" t="s">
        <v>20</v>
      </c>
    </row>
    <row r="41" spans="2:4">
      <c r="B41" t="s">
        <v>114</v>
      </c>
      <c r="C41">
        <v>1</v>
      </c>
      <c r="D41" t="s">
        <v>20</v>
      </c>
    </row>
    <row r="42" spans="2:4">
      <c r="B42" t="s">
        <v>115</v>
      </c>
      <c r="C42">
        <v>1</v>
      </c>
      <c r="D42" t="s">
        <v>20</v>
      </c>
    </row>
    <row r="43" spans="2:4">
      <c r="B43" t="s">
        <v>112</v>
      </c>
      <c r="C43">
        <v>1</v>
      </c>
      <c r="D43" t="s">
        <v>20</v>
      </c>
    </row>
    <row r="44" spans="2:4">
      <c r="B44" t="s">
        <v>113</v>
      </c>
      <c r="C44">
        <v>1</v>
      </c>
      <c r="D44" t="s">
        <v>20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D115"/>
  <sheetViews>
    <sheetView tabSelected="1" topLeftCell="A31" workbookViewId="0">
      <selection activeCell="F38" sqref="F38"/>
    </sheetView>
  </sheetViews>
  <sheetFormatPr defaultRowHeight="15"/>
  <cols>
    <col min="2" max="2" width="52.7109375" customWidth="1"/>
  </cols>
  <sheetData>
    <row r="1" spans="2:4">
      <c r="B1" s="1" t="s">
        <v>142</v>
      </c>
    </row>
    <row r="2" spans="2:4">
      <c r="B2" t="s">
        <v>49</v>
      </c>
    </row>
    <row r="4" spans="2:4">
      <c r="B4" s="6" t="s">
        <v>19</v>
      </c>
      <c r="C4" s="7"/>
      <c r="D4" s="7"/>
    </row>
    <row r="5" spans="2:4">
      <c r="B5" t="s">
        <v>27</v>
      </c>
      <c r="C5">
        <v>3</v>
      </c>
      <c r="D5" t="s">
        <v>20</v>
      </c>
    </row>
    <row r="6" spans="2:4">
      <c r="B6" t="s">
        <v>21</v>
      </c>
      <c r="C6">
        <v>3</v>
      </c>
      <c r="D6" t="s">
        <v>22</v>
      </c>
    </row>
    <row r="7" spans="2:4">
      <c r="B7" t="s">
        <v>24</v>
      </c>
      <c r="C7">
        <v>3</v>
      </c>
      <c r="D7" t="s">
        <v>22</v>
      </c>
    </row>
    <row r="8" spans="2:4">
      <c r="B8" t="s">
        <v>25</v>
      </c>
      <c r="C8">
        <v>266</v>
      </c>
      <c r="D8" t="s">
        <v>22</v>
      </c>
    </row>
    <row r="9" spans="2:4">
      <c r="B9" t="s">
        <v>26</v>
      </c>
      <c r="C9">
        <v>45</v>
      </c>
      <c r="D9" t="s">
        <v>22</v>
      </c>
    </row>
    <row r="10" spans="2:4">
      <c r="B10" t="s">
        <v>28</v>
      </c>
      <c r="C10">
        <v>6</v>
      </c>
      <c r="D10" t="s">
        <v>22</v>
      </c>
    </row>
    <row r="11" spans="2:4">
      <c r="B11" t="s">
        <v>97</v>
      </c>
      <c r="C11">
        <v>8</v>
      </c>
      <c r="D11" t="s">
        <v>20</v>
      </c>
    </row>
    <row r="12" spans="2:4">
      <c r="B12" t="s">
        <v>31</v>
      </c>
      <c r="C12">
        <v>24</v>
      </c>
      <c r="D12" t="s">
        <v>20</v>
      </c>
    </row>
    <row r="13" spans="2:4">
      <c r="B13" t="s">
        <v>148</v>
      </c>
      <c r="C13">
        <v>5</v>
      </c>
      <c r="D13" t="s">
        <v>20</v>
      </c>
    </row>
    <row r="14" spans="2:4">
      <c r="B14" t="s">
        <v>29</v>
      </c>
      <c r="C14">
        <v>1</v>
      </c>
      <c r="D14" t="s">
        <v>20</v>
      </c>
    </row>
    <row r="15" spans="2:4">
      <c r="B15" t="s">
        <v>30</v>
      </c>
      <c r="C15">
        <v>1</v>
      </c>
      <c r="D15" t="s">
        <v>20</v>
      </c>
    </row>
    <row r="16" spans="2:4">
      <c r="B16" t="s">
        <v>123</v>
      </c>
      <c r="C16">
        <v>1</v>
      </c>
      <c r="D16" t="s">
        <v>20</v>
      </c>
    </row>
    <row r="17" spans="2:4">
      <c r="B17" t="s">
        <v>61</v>
      </c>
      <c r="C17">
        <v>1</v>
      </c>
      <c r="D17" t="s">
        <v>22</v>
      </c>
    </row>
    <row r="18" spans="2:4">
      <c r="B18" t="s">
        <v>60</v>
      </c>
      <c r="C18">
        <v>6</v>
      </c>
      <c r="D18" t="s">
        <v>22</v>
      </c>
    </row>
    <row r="19" spans="2:4">
      <c r="B19" t="s">
        <v>63</v>
      </c>
      <c r="C19">
        <v>1</v>
      </c>
      <c r="D19" t="s">
        <v>20</v>
      </c>
    </row>
    <row r="20" spans="2:4">
      <c r="B20" t="s">
        <v>62</v>
      </c>
      <c r="C20">
        <v>6</v>
      </c>
      <c r="D20" t="s">
        <v>20</v>
      </c>
    </row>
    <row r="21" spans="2:4">
      <c r="B21" t="s">
        <v>96</v>
      </c>
      <c r="C21">
        <v>1</v>
      </c>
      <c r="D21" t="s">
        <v>20</v>
      </c>
    </row>
    <row r="22" spans="2:4">
      <c r="B22" t="s">
        <v>65</v>
      </c>
      <c r="C22">
        <v>1</v>
      </c>
      <c r="D22" t="s">
        <v>22</v>
      </c>
    </row>
    <row r="23" spans="2:4">
      <c r="B23" t="s">
        <v>64</v>
      </c>
      <c r="C23">
        <v>4</v>
      </c>
      <c r="D23" t="s">
        <v>22</v>
      </c>
    </row>
    <row r="25" spans="2:4">
      <c r="B25" s="6" t="s">
        <v>32</v>
      </c>
      <c r="C25" s="7"/>
      <c r="D25" s="7"/>
    </row>
    <row r="26" spans="2:4">
      <c r="B26" t="s">
        <v>38</v>
      </c>
      <c r="C26">
        <v>1</v>
      </c>
      <c r="D26" t="s">
        <v>20</v>
      </c>
    </row>
    <row r="27" spans="2:4">
      <c r="B27" t="s">
        <v>37</v>
      </c>
      <c r="C27">
        <v>6</v>
      </c>
      <c r="D27" t="s">
        <v>22</v>
      </c>
    </row>
    <row r="28" spans="2:4">
      <c r="B28" t="s">
        <v>36</v>
      </c>
      <c r="C28">
        <v>337</v>
      </c>
      <c r="D28" t="s">
        <v>22</v>
      </c>
    </row>
    <row r="29" spans="2:4">
      <c r="B29" t="s">
        <v>48</v>
      </c>
      <c r="C29">
        <v>1</v>
      </c>
      <c r="D29" t="s">
        <v>20</v>
      </c>
    </row>
    <row r="30" spans="2:4">
      <c r="B30" t="s">
        <v>121</v>
      </c>
      <c r="C30">
        <v>1</v>
      </c>
      <c r="D30" t="s">
        <v>20</v>
      </c>
    </row>
    <row r="32" spans="2:4">
      <c r="B32" s="6" t="s">
        <v>39</v>
      </c>
      <c r="C32" s="7"/>
      <c r="D32" s="7"/>
    </row>
    <row r="33" spans="2:4">
      <c r="B33" t="s">
        <v>40</v>
      </c>
      <c r="C33">
        <v>1</v>
      </c>
      <c r="D33" t="s">
        <v>20</v>
      </c>
    </row>
    <row r="34" spans="2:4">
      <c r="B34" t="s">
        <v>41</v>
      </c>
      <c r="C34">
        <v>2</v>
      </c>
      <c r="D34" t="s">
        <v>22</v>
      </c>
    </row>
    <row r="35" spans="2:4">
      <c r="B35" t="s">
        <v>42</v>
      </c>
      <c r="C35">
        <v>24</v>
      </c>
      <c r="D35" t="s">
        <v>22</v>
      </c>
    </row>
    <row r="36" spans="2:4">
      <c r="B36" t="s">
        <v>149</v>
      </c>
      <c r="C36">
        <v>10</v>
      </c>
      <c r="D36" t="s">
        <v>22</v>
      </c>
    </row>
    <row r="37" spans="2:4">
      <c r="B37" t="s">
        <v>116</v>
      </c>
      <c r="C37">
        <v>30</v>
      </c>
      <c r="D37" t="s">
        <v>22</v>
      </c>
    </row>
    <row r="38" spans="2:4">
      <c r="B38" t="s">
        <v>45</v>
      </c>
      <c r="C38">
        <v>3</v>
      </c>
      <c r="D38" t="s">
        <v>22</v>
      </c>
    </row>
    <row r="39" spans="2:4">
      <c r="B39" t="s">
        <v>46</v>
      </c>
      <c r="C39">
        <v>10</v>
      </c>
      <c r="D39" t="s">
        <v>22</v>
      </c>
    </row>
    <row r="40" spans="2:4">
      <c r="B40" t="s">
        <v>48</v>
      </c>
      <c r="C40">
        <v>1</v>
      </c>
      <c r="D40" t="s">
        <v>20</v>
      </c>
    </row>
    <row r="41" spans="2:4">
      <c r="B41" t="s">
        <v>120</v>
      </c>
      <c r="C41">
        <v>1</v>
      </c>
      <c r="D41" t="s">
        <v>20</v>
      </c>
    </row>
    <row r="43" spans="2:4">
      <c r="B43" s="6" t="s">
        <v>50</v>
      </c>
      <c r="C43" s="7"/>
      <c r="D43" s="7"/>
    </row>
    <row r="44" spans="2:4">
      <c r="B44" t="s">
        <v>51</v>
      </c>
      <c r="C44">
        <v>40</v>
      </c>
      <c r="D44" t="s">
        <v>22</v>
      </c>
    </row>
    <row r="45" spans="2:4">
      <c r="B45" t="s">
        <v>52</v>
      </c>
      <c r="C45">
        <v>8</v>
      </c>
      <c r="D45" t="s">
        <v>22</v>
      </c>
    </row>
    <row r="46" spans="2:4">
      <c r="B46" t="s">
        <v>53</v>
      </c>
      <c r="C46">
        <v>1</v>
      </c>
      <c r="D46" t="s">
        <v>20</v>
      </c>
    </row>
    <row r="47" spans="2:4">
      <c r="B47" t="s">
        <v>54</v>
      </c>
      <c r="C47">
        <v>12</v>
      </c>
      <c r="D47" t="s">
        <v>22</v>
      </c>
    </row>
    <row r="48" spans="2:4">
      <c r="B48" t="s">
        <v>55</v>
      </c>
      <c r="C48">
        <v>12</v>
      </c>
      <c r="D48" t="s">
        <v>22</v>
      </c>
    </row>
    <row r="49" spans="2:4">
      <c r="B49" t="s">
        <v>72</v>
      </c>
      <c r="C49">
        <v>1</v>
      </c>
      <c r="D49" t="s">
        <v>20</v>
      </c>
    </row>
    <row r="50" spans="2:4">
      <c r="B50" t="s">
        <v>65</v>
      </c>
      <c r="C50">
        <v>1</v>
      </c>
      <c r="D50" t="s">
        <v>22</v>
      </c>
    </row>
    <row r="51" spans="2:4">
      <c r="B51" t="s">
        <v>66</v>
      </c>
      <c r="C51">
        <v>1</v>
      </c>
      <c r="D51" t="s">
        <v>20</v>
      </c>
    </row>
    <row r="52" spans="2:4">
      <c r="B52" t="s">
        <v>119</v>
      </c>
      <c r="C52">
        <v>1</v>
      </c>
      <c r="D52" t="s">
        <v>20</v>
      </c>
    </row>
    <row r="54" spans="2:4">
      <c r="B54" s="6" t="s">
        <v>56</v>
      </c>
      <c r="C54" s="7"/>
      <c r="D54" s="7"/>
    </row>
    <row r="55" spans="2:4">
      <c r="B55" t="s">
        <v>57</v>
      </c>
      <c r="C55">
        <v>8</v>
      </c>
      <c r="D55" t="s">
        <v>22</v>
      </c>
    </row>
    <row r="56" spans="2:4">
      <c r="B56" t="s">
        <v>52</v>
      </c>
      <c r="C56">
        <v>8</v>
      </c>
      <c r="D56" t="s">
        <v>22</v>
      </c>
    </row>
    <row r="57" spans="2:4">
      <c r="B57" t="s">
        <v>58</v>
      </c>
      <c r="C57">
        <v>1</v>
      </c>
      <c r="D57" t="s">
        <v>20</v>
      </c>
    </row>
    <row r="58" spans="2:4">
      <c r="B58" t="s">
        <v>73</v>
      </c>
      <c r="C58">
        <v>2</v>
      </c>
      <c r="D58" t="s">
        <v>22</v>
      </c>
    </row>
    <row r="59" spans="2:4">
      <c r="B59" t="s">
        <v>59</v>
      </c>
      <c r="C59">
        <v>1</v>
      </c>
      <c r="D59" t="s">
        <v>20</v>
      </c>
    </row>
    <row r="61" spans="2:4">
      <c r="B61" s="6" t="s">
        <v>67</v>
      </c>
      <c r="C61" s="7"/>
      <c r="D61" s="7"/>
    </row>
    <row r="62" spans="2:4">
      <c r="B62" t="s">
        <v>68</v>
      </c>
      <c r="C62">
        <v>210</v>
      </c>
      <c r="D62" t="s">
        <v>22</v>
      </c>
    </row>
    <row r="63" spans="2:4">
      <c r="B63" t="s">
        <v>69</v>
      </c>
      <c r="C63">
        <v>1</v>
      </c>
      <c r="D63" t="s">
        <v>20</v>
      </c>
    </row>
    <row r="64" spans="2:4">
      <c r="B64" t="s">
        <v>66</v>
      </c>
      <c r="C64">
        <v>1</v>
      </c>
      <c r="D64" t="s">
        <v>20</v>
      </c>
    </row>
    <row r="65" spans="2:4">
      <c r="B65" t="s">
        <v>70</v>
      </c>
      <c r="C65">
        <v>2</v>
      </c>
      <c r="D65" t="s">
        <v>20</v>
      </c>
    </row>
    <row r="67" spans="2:4">
      <c r="B67" s="6" t="s">
        <v>75</v>
      </c>
      <c r="C67" s="7"/>
      <c r="D67" s="7"/>
    </row>
    <row r="68" spans="2:4">
      <c r="B68" t="s">
        <v>76</v>
      </c>
      <c r="C68">
        <v>1</v>
      </c>
      <c r="D68" t="s">
        <v>20</v>
      </c>
    </row>
    <row r="69" spans="2:4">
      <c r="B69" t="s">
        <v>77</v>
      </c>
      <c r="C69">
        <v>20</v>
      </c>
      <c r="D69" t="s">
        <v>22</v>
      </c>
    </row>
    <row r="70" spans="2:4">
      <c r="B70" t="s">
        <v>80</v>
      </c>
      <c r="C70">
        <v>1</v>
      </c>
      <c r="D70" t="s">
        <v>20</v>
      </c>
    </row>
    <row r="71" spans="2:4">
      <c r="B71" t="s">
        <v>79</v>
      </c>
      <c r="C71">
        <v>1</v>
      </c>
      <c r="D71" t="s">
        <v>20</v>
      </c>
    </row>
    <row r="72" spans="2:4">
      <c r="B72" t="s">
        <v>78</v>
      </c>
      <c r="C72">
        <v>1</v>
      </c>
      <c r="D72" t="s">
        <v>20</v>
      </c>
    </row>
    <row r="73" spans="2:4">
      <c r="B73" t="s">
        <v>81</v>
      </c>
      <c r="C73">
        <v>1</v>
      </c>
      <c r="D73" t="s">
        <v>20</v>
      </c>
    </row>
    <row r="75" spans="2:4">
      <c r="B75" s="6" t="s">
        <v>71</v>
      </c>
      <c r="C75" s="7"/>
      <c r="D75" s="7"/>
    </row>
    <row r="76" spans="2:4">
      <c r="B76" t="s">
        <v>74</v>
      </c>
      <c r="C76">
        <v>2</v>
      </c>
      <c r="D76" t="s">
        <v>22</v>
      </c>
    </row>
    <row r="78" spans="2:4">
      <c r="B78" s="6" t="s">
        <v>82</v>
      </c>
      <c r="C78" s="7"/>
      <c r="D78" s="7"/>
    </row>
    <row r="79" spans="2:4">
      <c r="B79" t="s">
        <v>86</v>
      </c>
      <c r="C79">
        <v>90</v>
      </c>
      <c r="D79" t="s">
        <v>22</v>
      </c>
    </row>
    <row r="80" spans="2:4">
      <c r="B80" t="s">
        <v>88</v>
      </c>
      <c r="C80">
        <v>110</v>
      </c>
      <c r="D80" t="s">
        <v>22</v>
      </c>
    </row>
    <row r="81" spans="2:4">
      <c r="B81" t="s">
        <v>87</v>
      </c>
      <c r="C81">
        <v>110</v>
      </c>
      <c r="D81" t="s">
        <v>22</v>
      </c>
    </row>
    <row r="82" spans="2:4">
      <c r="B82" t="s">
        <v>83</v>
      </c>
      <c r="C82">
        <v>120</v>
      </c>
      <c r="D82" t="s">
        <v>22</v>
      </c>
    </row>
    <row r="83" spans="2:4">
      <c r="B83" t="s">
        <v>84</v>
      </c>
      <c r="C83">
        <v>20</v>
      </c>
      <c r="D83" t="s">
        <v>22</v>
      </c>
    </row>
    <row r="84" spans="2:4">
      <c r="B84" t="s">
        <v>85</v>
      </c>
      <c r="C84">
        <v>87</v>
      </c>
      <c r="D84" t="s">
        <v>22</v>
      </c>
    </row>
    <row r="85" spans="2:4">
      <c r="B85" t="s">
        <v>89</v>
      </c>
      <c r="C85">
        <v>87</v>
      </c>
      <c r="D85" t="s">
        <v>22</v>
      </c>
    </row>
    <row r="86" spans="2:4">
      <c r="B86" t="s">
        <v>90</v>
      </c>
      <c r="C86">
        <v>5</v>
      </c>
      <c r="D86" t="s">
        <v>22</v>
      </c>
    </row>
    <row r="87" spans="2:4">
      <c r="B87" t="s">
        <v>91</v>
      </c>
      <c r="C87">
        <v>1</v>
      </c>
      <c r="D87" t="s">
        <v>20</v>
      </c>
    </row>
    <row r="88" spans="2:4">
      <c r="B88" t="s">
        <v>72</v>
      </c>
      <c r="C88">
        <v>1</v>
      </c>
      <c r="D88" t="s">
        <v>20</v>
      </c>
    </row>
    <row r="89" spans="2:4">
      <c r="B89" t="s">
        <v>117</v>
      </c>
      <c r="C89">
        <v>1</v>
      </c>
      <c r="D89" t="s">
        <v>20</v>
      </c>
    </row>
    <row r="90" spans="2:4">
      <c r="B90" t="s">
        <v>92</v>
      </c>
      <c r="C90">
        <v>1</v>
      </c>
      <c r="D90" t="s">
        <v>20</v>
      </c>
    </row>
    <row r="91" spans="2:4">
      <c r="B91" t="s">
        <v>66</v>
      </c>
      <c r="C91">
        <v>2</v>
      </c>
      <c r="D91" t="s">
        <v>20</v>
      </c>
    </row>
    <row r="92" spans="2:4">
      <c r="B92" t="s">
        <v>95</v>
      </c>
      <c r="C92">
        <v>1</v>
      </c>
      <c r="D92" t="s">
        <v>20</v>
      </c>
    </row>
    <row r="93" spans="2:4">
      <c r="B93" t="s">
        <v>118</v>
      </c>
      <c r="C93">
        <v>1</v>
      </c>
      <c r="D93" t="s">
        <v>20</v>
      </c>
    </row>
    <row r="95" spans="2:4">
      <c r="B95" s="6" t="s">
        <v>93</v>
      </c>
      <c r="C95" s="7"/>
      <c r="D95" s="7"/>
    </row>
    <row r="96" spans="2:4">
      <c r="B96" t="s">
        <v>94</v>
      </c>
      <c r="C96">
        <v>110</v>
      </c>
      <c r="D96" t="s">
        <v>22</v>
      </c>
    </row>
    <row r="97" spans="2:4">
      <c r="B97" t="s">
        <v>98</v>
      </c>
      <c r="C97">
        <v>1</v>
      </c>
      <c r="D97" t="s">
        <v>20</v>
      </c>
    </row>
    <row r="99" spans="2:4">
      <c r="B99" s="6" t="s">
        <v>99</v>
      </c>
      <c r="C99" s="7"/>
      <c r="D99" s="7"/>
    </row>
    <row r="100" spans="2:4">
      <c r="B100" t="s">
        <v>100</v>
      </c>
      <c r="C100">
        <v>1</v>
      </c>
      <c r="D100" t="s">
        <v>20</v>
      </c>
    </row>
    <row r="101" spans="2:4">
      <c r="B101" t="s">
        <v>101</v>
      </c>
      <c r="C101">
        <v>1</v>
      </c>
      <c r="D101" t="s">
        <v>20</v>
      </c>
    </row>
    <row r="102" spans="2:4">
      <c r="B102" t="s">
        <v>109</v>
      </c>
      <c r="C102">
        <v>1</v>
      </c>
      <c r="D102" t="s">
        <v>20</v>
      </c>
    </row>
    <row r="103" spans="2:4">
      <c r="B103" t="s">
        <v>102</v>
      </c>
      <c r="C103">
        <v>1</v>
      </c>
      <c r="D103" t="s">
        <v>20</v>
      </c>
    </row>
    <row r="104" spans="2:4">
      <c r="B104" t="s">
        <v>103</v>
      </c>
      <c r="C104">
        <v>1</v>
      </c>
      <c r="D104" t="s">
        <v>20</v>
      </c>
    </row>
    <row r="105" spans="2:4" s="2" customFormat="1">
      <c r="B105" t="s">
        <v>104</v>
      </c>
      <c r="C105">
        <v>1</v>
      </c>
      <c r="D105" t="s">
        <v>20</v>
      </c>
    </row>
    <row r="106" spans="2:4" s="2" customFormat="1">
      <c r="B106" t="s">
        <v>105</v>
      </c>
      <c r="C106">
        <v>1</v>
      </c>
      <c r="D106" t="s">
        <v>20</v>
      </c>
    </row>
    <row r="107" spans="2:4" s="2" customFormat="1">
      <c r="B107" t="s">
        <v>106</v>
      </c>
      <c r="C107">
        <v>1</v>
      </c>
      <c r="D107" t="s">
        <v>20</v>
      </c>
    </row>
    <row r="108" spans="2:4" s="2" customFormat="1">
      <c r="B108" t="s">
        <v>107</v>
      </c>
      <c r="C108">
        <v>1</v>
      </c>
      <c r="D108" t="s">
        <v>20</v>
      </c>
    </row>
    <row r="109" spans="2:4" s="2" customFormat="1">
      <c r="B109" t="s">
        <v>108</v>
      </c>
      <c r="C109">
        <v>1</v>
      </c>
      <c r="D109" t="s">
        <v>20</v>
      </c>
    </row>
    <row r="110" spans="2:4" s="2" customFormat="1">
      <c r="B110" t="s">
        <v>110</v>
      </c>
      <c r="C110">
        <v>1</v>
      </c>
      <c r="D110" t="s">
        <v>20</v>
      </c>
    </row>
    <row r="111" spans="2:4">
      <c r="B111" t="s">
        <v>111</v>
      </c>
      <c r="C111">
        <v>1</v>
      </c>
      <c r="D111" t="s">
        <v>20</v>
      </c>
    </row>
    <row r="112" spans="2:4">
      <c r="B112" t="s">
        <v>114</v>
      </c>
      <c r="C112">
        <v>1</v>
      </c>
      <c r="D112" t="s">
        <v>20</v>
      </c>
    </row>
    <row r="113" spans="2:4">
      <c r="B113" t="s">
        <v>115</v>
      </c>
      <c r="C113">
        <v>1</v>
      </c>
      <c r="D113" t="s">
        <v>20</v>
      </c>
    </row>
    <row r="114" spans="2:4">
      <c r="B114" t="s">
        <v>112</v>
      </c>
      <c r="C114">
        <v>1</v>
      </c>
      <c r="D114" t="s">
        <v>20</v>
      </c>
    </row>
    <row r="115" spans="2:4">
      <c r="B115" t="s">
        <v>113</v>
      </c>
      <c r="C115">
        <v>1</v>
      </c>
      <c r="D115" t="s">
        <v>20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1:D20"/>
  <sheetViews>
    <sheetView workbookViewId="0">
      <selection activeCell="B53" sqref="B53"/>
    </sheetView>
  </sheetViews>
  <sheetFormatPr defaultRowHeight="15"/>
  <cols>
    <col min="2" max="2" width="52.7109375" customWidth="1"/>
  </cols>
  <sheetData>
    <row r="1" spans="2:4">
      <c r="B1" s="1" t="s">
        <v>143</v>
      </c>
    </row>
    <row r="2" spans="2:4">
      <c r="B2" t="s">
        <v>49</v>
      </c>
    </row>
    <row r="4" spans="2:4">
      <c r="B4" s="6" t="s">
        <v>99</v>
      </c>
      <c r="C4" s="7"/>
      <c r="D4" s="7"/>
    </row>
    <row r="5" spans="2:4">
      <c r="B5" t="s">
        <v>100</v>
      </c>
      <c r="C5">
        <v>1</v>
      </c>
      <c r="D5" t="s">
        <v>20</v>
      </c>
    </row>
    <row r="6" spans="2:4">
      <c r="B6" t="s">
        <v>101</v>
      </c>
      <c r="C6">
        <v>1</v>
      </c>
      <c r="D6" t="s">
        <v>20</v>
      </c>
    </row>
    <row r="7" spans="2:4">
      <c r="B7" t="s">
        <v>109</v>
      </c>
      <c r="C7">
        <v>1</v>
      </c>
      <c r="D7" t="s">
        <v>20</v>
      </c>
    </row>
    <row r="8" spans="2:4">
      <c r="B8" t="s">
        <v>102</v>
      </c>
      <c r="C8">
        <v>1</v>
      </c>
      <c r="D8" t="s">
        <v>20</v>
      </c>
    </row>
    <row r="9" spans="2:4">
      <c r="B9" t="s">
        <v>103</v>
      </c>
      <c r="C9">
        <v>1</v>
      </c>
      <c r="D9" t="s">
        <v>20</v>
      </c>
    </row>
    <row r="10" spans="2:4" s="2" customFormat="1">
      <c r="B10" t="s">
        <v>104</v>
      </c>
      <c r="C10">
        <v>1</v>
      </c>
      <c r="D10" t="s">
        <v>20</v>
      </c>
    </row>
    <row r="11" spans="2:4" s="2" customFormat="1">
      <c r="B11" t="s">
        <v>105</v>
      </c>
      <c r="C11">
        <v>1</v>
      </c>
      <c r="D11" t="s">
        <v>20</v>
      </c>
    </row>
    <row r="12" spans="2:4" s="2" customFormat="1">
      <c r="B12" t="s">
        <v>106</v>
      </c>
      <c r="C12">
        <v>1</v>
      </c>
      <c r="D12" t="s">
        <v>20</v>
      </c>
    </row>
    <row r="13" spans="2:4" s="2" customFormat="1">
      <c r="B13" t="s">
        <v>107</v>
      </c>
      <c r="C13">
        <v>1</v>
      </c>
      <c r="D13" t="s">
        <v>20</v>
      </c>
    </row>
    <row r="14" spans="2:4" s="2" customFormat="1">
      <c r="B14" t="s">
        <v>108</v>
      </c>
      <c r="C14">
        <v>1</v>
      </c>
      <c r="D14" t="s">
        <v>20</v>
      </c>
    </row>
    <row r="15" spans="2:4" s="2" customFormat="1">
      <c r="B15" t="s">
        <v>110</v>
      </c>
      <c r="C15">
        <v>1</v>
      </c>
      <c r="D15" t="s">
        <v>20</v>
      </c>
    </row>
    <row r="16" spans="2:4">
      <c r="B16" t="s">
        <v>111</v>
      </c>
      <c r="C16">
        <v>1</v>
      </c>
      <c r="D16" t="s">
        <v>20</v>
      </c>
    </row>
    <row r="17" spans="2:4">
      <c r="B17" t="s">
        <v>114</v>
      </c>
      <c r="C17">
        <v>1</v>
      </c>
      <c r="D17" t="s">
        <v>20</v>
      </c>
    </row>
    <row r="18" spans="2:4">
      <c r="B18" t="s">
        <v>115</v>
      </c>
      <c r="C18">
        <v>1</v>
      </c>
      <c r="D18" t="s">
        <v>20</v>
      </c>
    </row>
    <row r="19" spans="2:4">
      <c r="B19" t="s">
        <v>112</v>
      </c>
      <c r="C19">
        <v>1</v>
      </c>
      <c r="D19" t="s">
        <v>20</v>
      </c>
    </row>
    <row r="20" spans="2:4">
      <c r="B20" t="s">
        <v>113</v>
      </c>
      <c r="C20">
        <v>1</v>
      </c>
      <c r="D20" t="s">
        <v>20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1:D20"/>
  <sheetViews>
    <sheetView workbookViewId="0">
      <selection activeCell="B53" sqref="B53"/>
    </sheetView>
  </sheetViews>
  <sheetFormatPr defaultRowHeight="15"/>
  <cols>
    <col min="2" max="2" width="52.7109375" customWidth="1"/>
  </cols>
  <sheetData>
    <row r="1" spans="2:4">
      <c r="B1" s="1" t="s">
        <v>146</v>
      </c>
    </row>
    <row r="2" spans="2:4">
      <c r="B2" t="s">
        <v>49</v>
      </c>
    </row>
    <row r="4" spans="2:4">
      <c r="B4" s="6" t="s">
        <v>99</v>
      </c>
      <c r="C4" s="7"/>
      <c r="D4" s="7"/>
    </row>
    <row r="5" spans="2:4">
      <c r="B5" t="s">
        <v>100</v>
      </c>
      <c r="C5">
        <v>1</v>
      </c>
      <c r="D5" t="s">
        <v>20</v>
      </c>
    </row>
    <row r="6" spans="2:4">
      <c r="B6" t="s">
        <v>101</v>
      </c>
      <c r="C6">
        <v>1</v>
      </c>
      <c r="D6" t="s">
        <v>20</v>
      </c>
    </row>
    <row r="7" spans="2:4">
      <c r="B7" t="s">
        <v>109</v>
      </c>
      <c r="C7">
        <v>1</v>
      </c>
      <c r="D7" t="s">
        <v>20</v>
      </c>
    </row>
    <row r="8" spans="2:4">
      <c r="B8" t="s">
        <v>102</v>
      </c>
      <c r="C8">
        <v>1</v>
      </c>
      <c r="D8" t="s">
        <v>20</v>
      </c>
    </row>
    <row r="9" spans="2:4">
      <c r="B9" t="s">
        <v>103</v>
      </c>
      <c r="C9">
        <v>1</v>
      </c>
      <c r="D9" t="s">
        <v>20</v>
      </c>
    </row>
    <row r="10" spans="2:4" s="2" customFormat="1">
      <c r="B10" t="s">
        <v>104</v>
      </c>
      <c r="C10">
        <v>1</v>
      </c>
      <c r="D10" t="s">
        <v>20</v>
      </c>
    </row>
    <row r="11" spans="2:4" s="2" customFormat="1">
      <c r="B11" t="s">
        <v>105</v>
      </c>
      <c r="C11">
        <v>1</v>
      </c>
      <c r="D11" t="s">
        <v>20</v>
      </c>
    </row>
    <row r="12" spans="2:4" s="2" customFormat="1">
      <c r="B12" t="s">
        <v>106</v>
      </c>
      <c r="C12">
        <v>1</v>
      </c>
      <c r="D12" t="s">
        <v>20</v>
      </c>
    </row>
    <row r="13" spans="2:4" s="2" customFormat="1">
      <c r="B13" t="s">
        <v>107</v>
      </c>
      <c r="C13">
        <v>1</v>
      </c>
      <c r="D13" t="s">
        <v>20</v>
      </c>
    </row>
    <row r="14" spans="2:4" s="2" customFormat="1">
      <c r="B14" t="s">
        <v>108</v>
      </c>
      <c r="C14">
        <v>1</v>
      </c>
      <c r="D14" t="s">
        <v>20</v>
      </c>
    </row>
    <row r="15" spans="2:4" s="2" customFormat="1">
      <c r="B15" t="s">
        <v>110</v>
      </c>
      <c r="C15">
        <v>1</v>
      </c>
      <c r="D15" t="s">
        <v>20</v>
      </c>
    </row>
    <row r="16" spans="2:4">
      <c r="B16" t="s">
        <v>111</v>
      </c>
      <c r="C16">
        <v>1</v>
      </c>
      <c r="D16" t="s">
        <v>20</v>
      </c>
    </row>
    <row r="17" spans="2:4">
      <c r="B17" t="s">
        <v>114</v>
      </c>
      <c r="C17">
        <v>1</v>
      </c>
      <c r="D17" t="s">
        <v>20</v>
      </c>
    </row>
    <row r="18" spans="2:4">
      <c r="B18" t="s">
        <v>115</v>
      </c>
      <c r="C18">
        <v>1</v>
      </c>
      <c r="D18" t="s">
        <v>20</v>
      </c>
    </row>
    <row r="19" spans="2:4">
      <c r="B19" t="s">
        <v>112</v>
      </c>
      <c r="C19">
        <v>1</v>
      </c>
      <c r="D19" t="s">
        <v>20</v>
      </c>
    </row>
    <row r="20" spans="2:4">
      <c r="B20" t="s">
        <v>113</v>
      </c>
      <c r="C20">
        <v>1</v>
      </c>
      <c r="D20" t="s">
        <v>20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D20"/>
  <sheetViews>
    <sheetView workbookViewId="0">
      <selection activeCell="B53" sqref="B53"/>
    </sheetView>
  </sheetViews>
  <sheetFormatPr defaultRowHeight="15"/>
  <cols>
    <col min="2" max="2" width="52.7109375" customWidth="1"/>
  </cols>
  <sheetData>
    <row r="1" spans="2:4">
      <c r="B1" s="1" t="s">
        <v>147</v>
      </c>
    </row>
    <row r="2" spans="2:4">
      <c r="B2" t="s">
        <v>49</v>
      </c>
    </row>
    <row r="4" spans="2:4">
      <c r="B4" s="6" t="s">
        <v>99</v>
      </c>
      <c r="C4" s="7"/>
      <c r="D4" s="7"/>
    </row>
    <row r="5" spans="2:4">
      <c r="B5" t="s">
        <v>100</v>
      </c>
      <c r="C5">
        <v>1</v>
      </c>
      <c r="D5" t="s">
        <v>20</v>
      </c>
    </row>
    <row r="6" spans="2:4">
      <c r="B6" t="s">
        <v>101</v>
      </c>
      <c r="C6">
        <v>1</v>
      </c>
      <c r="D6" t="s">
        <v>20</v>
      </c>
    </row>
    <row r="7" spans="2:4">
      <c r="B7" t="s">
        <v>109</v>
      </c>
      <c r="C7">
        <v>1</v>
      </c>
      <c r="D7" t="s">
        <v>20</v>
      </c>
    </row>
    <row r="8" spans="2:4">
      <c r="B8" t="s">
        <v>102</v>
      </c>
      <c r="C8">
        <v>1</v>
      </c>
      <c r="D8" t="s">
        <v>20</v>
      </c>
    </row>
    <row r="9" spans="2:4">
      <c r="B9" t="s">
        <v>103</v>
      </c>
      <c r="C9">
        <v>1</v>
      </c>
      <c r="D9" t="s">
        <v>20</v>
      </c>
    </row>
    <row r="10" spans="2:4" s="2" customFormat="1">
      <c r="B10" t="s">
        <v>104</v>
      </c>
      <c r="C10">
        <v>1</v>
      </c>
      <c r="D10" t="s">
        <v>20</v>
      </c>
    </row>
    <row r="11" spans="2:4" s="2" customFormat="1">
      <c r="B11" t="s">
        <v>105</v>
      </c>
      <c r="C11">
        <v>1</v>
      </c>
      <c r="D11" t="s">
        <v>20</v>
      </c>
    </row>
    <row r="12" spans="2:4" s="2" customFormat="1">
      <c r="B12" t="s">
        <v>106</v>
      </c>
      <c r="C12">
        <v>1</v>
      </c>
      <c r="D12" t="s">
        <v>20</v>
      </c>
    </row>
    <row r="13" spans="2:4" s="2" customFormat="1">
      <c r="B13" t="s">
        <v>107</v>
      </c>
      <c r="C13">
        <v>1</v>
      </c>
      <c r="D13" t="s">
        <v>20</v>
      </c>
    </row>
    <row r="14" spans="2:4" s="2" customFormat="1">
      <c r="B14" t="s">
        <v>108</v>
      </c>
      <c r="C14">
        <v>1</v>
      </c>
      <c r="D14" t="s">
        <v>20</v>
      </c>
    </row>
    <row r="15" spans="2:4" s="2" customFormat="1">
      <c r="B15" t="s">
        <v>110</v>
      </c>
      <c r="C15">
        <v>1</v>
      </c>
      <c r="D15" t="s">
        <v>20</v>
      </c>
    </row>
    <row r="16" spans="2:4">
      <c r="B16" t="s">
        <v>111</v>
      </c>
      <c r="C16">
        <v>1</v>
      </c>
      <c r="D16" t="s">
        <v>20</v>
      </c>
    </row>
    <row r="17" spans="2:4">
      <c r="B17" t="s">
        <v>114</v>
      </c>
      <c r="C17">
        <v>1</v>
      </c>
      <c r="D17" t="s">
        <v>20</v>
      </c>
    </row>
    <row r="18" spans="2:4">
      <c r="B18" t="s">
        <v>115</v>
      </c>
      <c r="C18">
        <v>1</v>
      </c>
      <c r="D18" t="s">
        <v>20</v>
      </c>
    </row>
    <row r="19" spans="2:4">
      <c r="B19" t="s">
        <v>112</v>
      </c>
      <c r="C19">
        <v>1</v>
      </c>
      <c r="D19" t="s">
        <v>20</v>
      </c>
    </row>
    <row r="20" spans="2:4">
      <c r="B20" t="s">
        <v>113</v>
      </c>
      <c r="C20">
        <v>1</v>
      </c>
      <c r="D20" t="s">
        <v>20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C90"/>
  <sheetViews>
    <sheetView workbookViewId="0">
      <selection activeCell="B38" sqref="B38"/>
    </sheetView>
  </sheetViews>
  <sheetFormatPr defaultRowHeight="24.75" customHeight="1"/>
  <cols>
    <col min="2" max="2" width="46.5703125" customWidth="1"/>
    <col min="3" max="3" width="14" bestFit="1" customWidth="1"/>
  </cols>
  <sheetData>
    <row r="2" spans="2:3" ht="24.75" customHeight="1">
      <c r="B2" s="1" t="s">
        <v>140</v>
      </c>
    </row>
    <row r="3" spans="2:3" ht="24.75" customHeight="1">
      <c r="B3" t="s">
        <v>139</v>
      </c>
    </row>
    <row r="4" spans="2:3" ht="24.75" customHeight="1">
      <c r="C4" s="17"/>
    </row>
    <row r="5" spans="2:3" ht="24.75" customHeight="1">
      <c r="B5" s="15" t="s">
        <v>19</v>
      </c>
      <c r="C5" s="17">
        <v>231200</v>
      </c>
    </row>
    <row r="6" spans="2:3" ht="24.75" customHeight="1">
      <c r="B6" s="15" t="s">
        <v>33</v>
      </c>
      <c r="C6" s="17">
        <v>110000</v>
      </c>
    </row>
    <row r="7" spans="2:3" ht="24.75" customHeight="1">
      <c r="B7" s="15" t="s">
        <v>32</v>
      </c>
      <c r="C7" s="17">
        <v>62750</v>
      </c>
    </row>
    <row r="8" spans="2:3" ht="24.75" customHeight="1">
      <c r="B8" s="15" t="s">
        <v>39</v>
      </c>
      <c r="C8" s="17">
        <v>50000</v>
      </c>
    </row>
    <row r="9" spans="2:3" ht="24.75" customHeight="1">
      <c r="B9" s="15" t="s">
        <v>50</v>
      </c>
      <c r="C9" s="17">
        <v>0</v>
      </c>
    </row>
    <row r="10" spans="2:3" ht="24.75" customHeight="1">
      <c r="B10" s="15" t="s">
        <v>56</v>
      </c>
      <c r="C10" s="17">
        <v>0</v>
      </c>
    </row>
    <row r="11" spans="2:3" ht="24.75" customHeight="1">
      <c r="B11" s="15" t="s">
        <v>67</v>
      </c>
      <c r="C11" s="17">
        <v>56100</v>
      </c>
    </row>
    <row r="12" spans="2:3" ht="24.75" customHeight="1">
      <c r="B12" s="15" t="s">
        <v>75</v>
      </c>
      <c r="C12" s="17">
        <v>0</v>
      </c>
    </row>
    <row r="13" spans="2:3" ht="24.75" customHeight="1">
      <c r="B13" s="15" t="s">
        <v>71</v>
      </c>
      <c r="C13" s="17">
        <v>0</v>
      </c>
    </row>
    <row r="14" spans="2:3" ht="24.75" customHeight="1">
      <c r="B14" s="15" t="s">
        <v>82</v>
      </c>
      <c r="C14" s="17">
        <v>0</v>
      </c>
    </row>
    <row r="15" spans="2:3" ht="24.75" customHeight="1">
      <c r="B15" s="15" t="s">
        <v>93</v>
      </c>
      <c r="C15" s="17">
        <v>0</v>
      </c>
    </row>
    <row r="16" spans="2:3" ht="24.75" customHeight="1">
      <c r="C16" s="17"/>
    </row>
    <row r="17" spans="2:3" ht="24.75" customHeight="1">
      <c r="B17" s="14" t="s">
        <v>141</v>
      </c>
      <c r="C17" s="17">
        <v>540050</v>
      </c>
    </row>
    <row r="18" spans="2:3" ht="24.75" customHeight="1">
      <c r="B18" s="16"/>
    </row>
    <row r="20" spans="2:3" ht="24.75" customHeight="1">
      <c r="B20" s="1" t="s">
        <v>142</v>
      </c>
    </row>
    <row r="21" spans="2:3" ht="24.75" customHeight="1">
      <c r="B21" t="s">
        <v>139</v>
      </c>
    </row>
    <row r="22" spans="2:3" ht="24.75" customHeight="1">
      <c r="C22" s="17"/>
    </row>
    <row r="23" spans="2:3" ht="24.75" customHeight="1">
      <c r="B23" s="15" t="s">
        <v>19</v>
      </c>
      <c r="C23" s="17">
        <v>3712375</v>
      </c>
    </row>
    <row r="24" spans="2:3" ht="24.75" customHeight="1">
      <c r="B24" s="15" t="s">
        <v>33</v>
      </c>
      <c r="C24" s="17">
        <v>0</v>
      </c>
    </row>
    <row r="25" spans="2:3" ht="24.75" customHeight="1">
      <c r="B25" s="15" t="s">
        <v>32</v>
      </c>
      <c r="C25" s="17">
        <v>1790937.5</v>
      </c>
    </row>
    <row r="26" spans="2:3" ht="24.75" customHeight="1">
      <c r="B26" s="15" t="s">
        <v>39</v>
      </c>
      <c r="C26" s="17">
        <v>270000</v>
      </c>
    </row>
    <row r="27" spans="2:3" ht="24.75" customHeight="1">
      <c r="B27" s="15" t="s">
        <v>50</v>
      </c>
      <c r="C27" s="17">
        <v>1076500</v>
      </c>
    </row>
    <row r="28" spans="2:3" ht="24.75" customHeight="1">
      <c r="B28" s="15" t="s">
        <v>56</v>
      </c>
      <c r="C28" s="17">
        <v>1053000</v>
      </c>
    </row>
    <row r="29" spans="2:3" ht="24.75" customHeight="1">
      <c r="B29" s="15" t="s">
        <v>67</v>
      </c>
      <c r="C29" s="17">
        <v>573500</v>
      </c>
    </row>
    <row r="30" spans="2:3" ht="24.75" customHeight="1">
      <c r="B30" s="15" t="s">
        <v>75</v>
      </c>
      <c r="C30" s="17">
        <v>443750</v>
      </c>
    </row>
    <row r="31" spans="2:3" ht="24.75" customHeight="1">
      <c r="B31" s="15" t="s">
        <v>71</v>
      </c>
      <c r="C31" s="17">
        <v>40500</v>
      </c>
    </row>
    <row r="32" spans="2:3" ht="24.75" customHeight="1">
      <c r="B32" s="15" t="s">
        <v>82</v>
      </c>
      <c r="C32" s="17">
        <v>3420500</v>
      </c>
    </row>
    <row r="33" spans="2:3" ht="24.75" customHeight="1">
      <c r="B33" s="15" t="s">
        <v>93</v>
      </c>
      <c r="C33" s="17">
        <v>180500</v>
      </c>
    </row>
    <row r="34" spans="2:3" ht="24.75" customHeight="1">
      <c r="C34" s="17"/>
    </row>
    <row r="35" spans="2:3" ht="24.75" customHeight="1">
      <c r="B35" s="14" t="s">
        <v>141</v>
      </c>
      <c r="C35" s="17">
        <v>12561562.5</v>
      </c>
    </row>
    <row r="36" spans="2:3" ht="24.75" customHeight="1">
      <c r="B36" s="16"/>
    </row>
    <row r="37" spans="2:3" ht="24.75" customHeight="1">
      <c r="B37" s="16"/>
    </row>
    <row r="38" spans="2:3" ht="24.75" customHeight="1">
      <c r="B38" s="1" t="s">
        <v>143</v>
      </c>
    </row>
    <row r="39" spans="2:3" ht="24.75" customHeight="1">
      <c r="B39" t="s">
        <v>139</v>
      </c>
    </row>
    <row r="40" spans="2:3" ht="24.75" customHeight="1">
      <c r="C40" s="17"/>
    </row>
    <row r="41" spans="2:3" ht="24.75" customHeight="1">
      <c r="B41" s="15" t="s">
        <v>19</v>
      </c>
      <c r="C41" s="17">
        <v>198375</v>
      </c>
    </row>
    <row r="42" spans="2:3" ht="24.75" customHeight="1">
      <c r="B42" s="15" t="s">
        <v>33</v>
      </c>
      <c r="C42" s="17">
        <v>0</v>
      </c>
    </row>
    <row r="43" spans="2:3" ht="24.75" customHeight="1">
      <c r="B43" s="15" t="s">
        <v>32</v>
      </c>
      <c r="C43" s="17">
        <v>308437.5</v>
      </c>
    </row>
    <row r="44" spans="2:3" ht="24.75" customHeight="1">
      <c r="B44" s="15" t="s">
        <v>39</v>
      </c>
      <c r="C44" s="17">
        <v>77000</v>
      </c>
    </row>
    <row r="45" spans="2:3" ht="24.75" customHeight="1">
      <c r="B45" s="15" t="s">
        <v>50</v>
      </c>
      <c r="C45" s="17">
        <v>212500</v>
      </c>
    </row>
    <row r="46" spans="2:3" ht="24.75" customHeight="1">
      <c r="B46" s="15" t="s">
        <v>56</v>
      </c>
      <c r="C46" s="17">
        <v>45000</v>
      </c>
    </row>
    <row r="47" spans="2:3" ht="24.75" customHeight="1">
      <c r="B47" s="15" t="s">
        <v>67</v>
      </c>
      <c r="C47" s="17">
        <v>448500</v>
      </c>
    </row>
    <row r="48" spans="2:3" ht="24.75" customHeight="1">
      <c r="B48" s="15" t="s">
        <v>75</v>
      </c>
      <c r="C48" s="17">
        <v>13750</v>
      </c>
    </row>
    <row r="49" spans="2:3" ht="24.75" customHeight="1">
      <c r="B49" s="15" t="s">
        <v>71</v>
      </c>
      <c r="C49" s="17">
        <v>500</v>
      </c>
    </row>
    <row r="50" spans="2:3" ht="24.75" customHeight="1">
      <c r="B50" s="15" t="s">
        <v>82</v>
      </c>
      <c r="C50" s="17">
        <v>312000</v>
      </c>
    </row>
    <row r="51" spans="2:3" ht="24.75" customHeight="1">
      <c r="B51" s="15" t="s">
        <v>93</v>
      </c>
      <c r="C51" s="17">
        <v>87500</v>
      </c>
    </row>
    <row r="52" spans="2:3" ht="24.75" customHeight="1">
      <c r="C52" s="17"/>
    </row>
    <row r="53" spans="2:3" ht="24.75" customHeight="1">
      <c r="B53" s="14" t="s">
        <v>141</v>
      </c>
      <c r="C53" s="17">
        <v>1703562.5</v>
      </c>
    </row>
    <row r="54" spans="2:3" ht="24.75" customHeight="1">
      <c r="B54" s="16"/>
    </row>
    <row r="56" spans="2:3" ht="24.75" customHeight="1">
      <c r="B56" s="1" t="s">
        <v>144</v>
      </c>
    </row>
    <row r="57" spans="2:3" ht="24.75" customHeight="1">
      <c r="B57" t="s">
        <v>139</v>
      </c>
    </row>
    <row r="58" spans="2:3" ht="24.75" customHeight="1">
      <c r="C58" s="17"/>
    </row>
    <row r="59" spans="2:3" ht="24.75" customHeight="1">
      <c r="B59" s="15" t="s">
        <v>19</v>
      </c>
      <c r="C59" s="17">
        <v>198375</v>
      </c>
    </row>
    <row r="60" spans="2:3" ht="24.75" customHeight="1">
      <c r="B60" s="15" t="s">
        <v>33</v>
      </c>
      <c r="C60" s="17">
        <v>0</v>
      </c>
    </row>
    <row r="61" spans="2:3" ht="24.75" customHeight="1">
      <c r="B61" s="15" t="s">
        <v>32</v>
      </c>
      <c r="C61" s="17">
        <v>308437.5</v>
      </c>
    </row>
    <row r="62" spans="2:3" ht="24.75" customHeight="1">
      <c r="B62" s="15" t="s">
        <v>39</v>
      </c>
      <c r="C62" s="17">
        <v>77000</v>
      </c>
    </row>
    <row r="63" spans="2:3" ht="24.75" customHeight="1">
      <c r="B63" s="15" t="s">
        <v>50</v>
      </c>
      <c r="C63" s="17">
        <v>212500</v>
      </c>
    </row>
    <row r="64" spans="2:3" ht="24.75" customHeight="1">
      <c r="B64" s="15" t="s">
        <v>56</v>
      </c>
      <c r="C64" s="17">
        <v>45000</v>
      </c>
    </row>
    <row r="65" spans="2:3" ht="24.75" customHeight="1">
      <c r="B65" s="15" t="s">
        <v>67</v>
      </c>
      <c r="C65" s="17">
        <v>448500</v>
      </c>
    </row>
    <row r="66" spans="2:3" ht="24.75" customHeight="1">
      <c r="B66" s="15" t="s">
        <v>75</v>
      </c>
      <c r="C66" s="17">
        <v>13750</v>
      </c>
    </row>
    <row r="67" spans="2:3" ht="24.75" customHeight="1">
      <c r="B67" s="15" t="s">
        <v>71</v>
      </c>
      <c r="C67" s="17">
        <v>500</v>
      </c>
    </row>
    <row r="68" spans="2:3" ht="24.75" customHeight="1">
      <c r="B68" s="15" t="s">
        <v>82</v>
      </c>
      <c r="C68" s="17">
        <v>312000</v>
      </c>
    </row>
    <row r="69" spans="2:3" ht="24.75" customHeight="1">
      <c r="B69" s="15" t="s">
        <v>93</v>
      </c>
      <c r="C69" s="17">
        <v>87500</v>
      </c>
    </row>
    <row r="70" spans="2:3" ht="24.75" customHeight="1">
      <c r="C70" s="17"/>
    </row>
    <row r="71" spans="2:3" ht="24.75" customHeight="1">
      <c r="B71" s="14" t="s">
        <v>141</v>
      </c>
      <c r="C71" s="17">
        <v>1703562.5</v>
      </c>
    </row>
    <row r="72" spans="2:3" ht="24.75" customHeight="1">
      <c r="B72" s="16"/>
    </row>
    <row r="74" spans="2:3" ht="24.75" customHeight="1">
      <c r="B74" s="1" t="s">
        <v>145</v>
      </c>
    </row>
    <row r="75" spans="2:3" ht="24.75" customHeight="1">
      <c r="B75" t="s">
        <v>139</v>
      </c>
    </row>
    <row r="76" spans="2:3" ht="24.75" customHeight="1">
      <c r="C76" s="17"/>
    </row>
    <row r="77" spans="2:3" ht="24.75" customHeight="1">
      <c r="B77" s="15" t="s">
        <v>19</v>
      </c>
      <c r="C77" s="17">
        <v>198375</v>
      </c>
    </row>
    <row r="78" spans="2:3" ht="24.75" customHeight="1">
      <c r="B78" s="15" t="s">
        <v>33</v>
      </c>
      <c r="C78" s="17">
        <v>0</v>
      </c>
    </row>
    <row r="79" spans="2:3" ht="24.75" customHeight="1">
      <c r="B79" s="15" t="s">
        <v>32</v>
      </c>
      <c r="C79" s="17">
        <v>308437.5</v>
      </c>
    </row>
    <row r="80" spans="2:3" ht="24.75" customHeight="1">
      <c r="B80" s="15" t="s">
        <v>39</v>
      </c>
      <c r="C80" s="17">
        <v>77000</v>
      </c>
    </row>
    <row r="81" spans="2:3" ht="24.75" customHeight="1">
      <c r="B81" s="15" t="s">
        <v>50</v>
      </c>
      <c r="C81" s="17">
        <v>212500</v>
      </c>
    </row>
    <row r="82" spans="2:3" ht="24.75" customHeight="1">
      <c r="B82" s="15" t="s">
        <v>56</v>
      </c>
      <c r="C82" s="17">
        <v>45000</v>
      </c>
    </row>
    <row r="83" spans="2:3" ht="24.75" customHeight="1">
      <c r="B83" s="15" t="s">
        <v>67</v>
      </c>
      <c r="C83" s="17">
        <v>448500</v>
      </c>
    </row>
    <row r="84" spans="2:3" ht="24.75" customHeight="1">
      <c r="B84" s="15" t="s">
        <v>75</v>
      </c>
      <c r="C84" s="17">
        <v>13750</v>
      </c>
    </row>
    <row r="85" spans="2:3" ht="24.75" customHeight="1">
      <c r="B85" s="15" t="s">
        <v>71</v>
      </c>
      <c r="C85" s="17">
        <v>500</v>
      </c>
    </row>
    <row r="86" spans="2:3" ht="24.75" customHeight="1">
      <c r="B86" s="15" t="s">
        <v>82</v>
      </c>
      <c r="C86" s="17">
        <v>312000</v>
      </c>
    </row>
    <row r="87" spans="2:3" ht="24.75" customHeight="1">
      <c r="B87" s="15" t="s">
        <v>93</v>
      </c>
      <c r="C87" s="17">
        <v>87500</v>
      </c>
    </row>
    <row r="88" spans="2:3" ht="24.75" customHeight="1">
      <c r="C88" s="17"/>
    </row>
    <row r="89" spans="2:3" ht="24.75" customHeight="1">
      <c r="B89" s="14" t="s">
        <v>141</v>
      </c>
      <c r="C89" s="17">
        <v>1703562.5</v>
      </c>
    </row>
    <row r="90" spans="2:3" ht="24.75" customHeight="1">
      <c r="B90" s="16"/>
    </row>
  </sheetData>
  <pageMargins left="0.7" right="0.7" top="0.78740157499999996" bottom="0.78740157499999996" header="0.3" footer="0.3"/>
  <pageSetup paperSize="9" orientation="portrait" horizontalDpi="300" verticalDpi="300" r:id="rId1"/>
  <rowBreaks count="4" manualBreakCount="4">
    <brk id="18" max="16383" man="1"/>
    <brk id="36" max="16383" man="1"/>
    <brk id="54" max="16383" man="1"/>
    <brk id="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data</vt:lpstr>
      <vt:lpstr>0</vt:lpstr>
      <vt:lpstr>1</vt:lpstr>
      <vt:lpstr>2</vt:lpstr>
      <vt:lpstr>3</vt:lpstr>
      <vt:lpstr>4</vt:lpstr>
      <vt:lpstr>5</vt:lpstr>
      <vt:lpstr>rozpočet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2012-12-10T08:38:53Z</dcterms:modified>
</cp:coreProperties>
</file>